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nationalchildrensbu.sharepoint.com/sites/Files/ECU/ECU in NI/03. PHA CDIC Support/IY Outcome Tool meeting/"/>
    </mc:Choice>
  </mc:AlternateContent>
  <xr:revisionPtr revIDLastSave="626" documentId="13_ncr:1_{EFBBB1D1-1AB6-498F-B5D5-F0EB87B59D91}" xr6:coauthVersionLast="47" xr6:coauthVersionMax="47" xr10:uidLastSave="{8EDF7B2A-E10D-42C7-9E36-B8EF7997F8D2}"/>
  <bookViews>
    <workbookView xWindow="-108" yWindow="-108" windowWidth="23256" windowHeight="12456" firstSheet="1" activeTab="1" xr2:uid="{00000000-000D-0000-FFFF-FFFF00000000}"/>
  </bookViews>
  <sheets>
    <sheet name="Codes" sheetId="9" state="hidden" r:id="rId1"/>
    <sheet name="IYNI Baby - Group Details" sheetId="13" r:id="rId2"/>
    <sheet name="Programme Delivery Data" sheetId="1" r:id="rId3"/>
    <sheet name="Parenting Strategies - BASELINE" sheetId="14" r:id="rId4"/>
    <sheet name="Parenting Strategies - ENDPOINT" sheetId="15" r:id="rId5"/>
    <sheet name="TOPSE BASELINE" sheetId="16" r:id="rId6"/>
    <sheet name="TOPSE ENDPOINT" sheetId="17" r:id="rId7"/>
    <sheet name="KARITANE - BASELINE" sheetId="18" r:id="rId8"/>
    <sheet name="KARITANE - ENDPOINT" sheetId="19" r:id="rId9"/>
    <sheet name="WEMWBS - BASELINE" sheetId="20" r:id="rId10"/>
    <sheet name="WEMWBS - ENDPOINT" sheetId="21" r:id="rId11"/>
    <sheet name="Full dataset" sheetId="10" state="hidden" r:id="rId12"/>
    <sheet name="DASHBOARD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6" i="10" l="1"/>
  <c r="AN6" i="10"/>
  <c r="AM7" i="10"/>
  <c r="AN7" i="10"/>
  <c r="AM8" i="10"/>
  <c r="AN8" i="10"/>
  <c r="AM9" i="10"/>
  <c r="AN9" i="10"/>
  <c r="AM10" i="10"/>
  <c r="AN10" i="10"/>
  <c r="AM11" i="10"/>
  <c r="AN11" i="10"/>
  <c r="AM12" i="10"/>
  <c r="AN12" i="10"/>
  <c r="AM13" i="10"/>
  <c r="AN13" i="10"/>
  <c r="AM14" i="10"/>
  <c r="AN14" i="10"/>
  <c r="AM15" i="10"/>
  <c r="AN15" i="10"/>
  <c r="AM16" i="10"/>
  <c r="AN16" i="10"/>
  <c r="AM17" i="10"/>
  <c r="AN17" i="10"/>
  <c r="AM18" i="10"/>
  <c r="AN18" i="10"/>
  <c r="AM19" i="10"/>
  <c r="AN19" i="10"/>
  <c r="AM20" i="10"/>
  <c r="AN20" i="10"/>
  <c r="AM21" i="10"/>
  <c r="AN21" i="10"/>
  <c r="AM22" i="10"/>
  <c r="AN22" i="10"/>
  <c r="C2" i="20" l="1"/>
  <c r="S20" i="21"/>
  <c r="R20" i="21"/>
  <c r="J20" i="21"/>
  <c r="P19" i="21"/>
  <c r="B36" i="21" s="1"/>
  <c r="O19" i="21"/>
  <c r="B35" i="21" s="1"/>
  <c r="N19" i="21"/>
  <c r="B34" i="21" s="1"/>
  <c r="H19" i="21"/>
  <c r="B28" i="21" s="1"/>
  <c r="G19" i="21"/>
  <c r="B27" i="21" s="1"/>
  <c r="F19" i="21"/>
  <c r="B26" i="21" s="1"/>
  <c r="U17" i="21"/>
  <c r="U19" i="21" s="1"/>
  <c r="B41" i="21" s="1"/>
  <c r="T17" i="21"/>
  <c r="T19" i="21" s="1"/>
  <c r="B40" i="21" s="1"/>
  <c r="S17" i="21"/>
  <c r="S19" i="21" s="1"/>
  <c r="B39" i="21" s="1"/>
  <c r="R17" i="21"/>
  <c r="R19" i="21" s="1"/>
  <c r="B38" i="21" s="1"/>
  <c r="Q17" i="21"/>
  <c r="Q20" i="21" s="1"/>
  <c r="P17" i="21"/>
  <c r="P20" i="21" s="1"/>
  <c r="O17" i="21"/>
  <c r="O20" i="21" s="1"/>
  <c r="N17" i="21"/>
  <c r="N20" i="21" s="1"/>
  <c r="M17" i="21"/>
  <c r="M19" i="21" s="1"/>
  <c r="B33" i="21" s="1"/>
  <c r="L17" i="21"/>
  <c r="L19" i="21" s="1"/>
  <c r="B32" i="21" s="1"/>
  <c r="K17" i="21"/>
  <c r="K20" i="21" s="1"/>
  <c r="J17" i="21"/>
  <c r="J19" i="21" s="1"/>
  <c r="B30" i="21" s="1"/>
  <c r="I17" i="21"/>
  <c r="I20" i="21" s="1"/>
  <c r="H17" i="21"/>
  <c r="H20" i="21" s="1"/>
  <c r="G17" i="21"/>
  <c r="G20" i="21" s="1"/>
  <c r="F17" i="21"/>
  <c r="F20" i="21" s="1"/>
  <c r="E17" i="21"/>
  <c r="E19" i="21" s="1"/>
  <c r="B25" i="21" s="1"/>
  <c r="D17" i="21"/>
  <c r="D19" i="21" s="1"/>
  <c r="C17" i="21"/>
  <c r="C19" i="21" s="1"/>
  <c r="B17" i="21"/>
  <c r="B19" i="21" s="1"/>
  <c r="U2" i="21"/>
  <c r="T2" i="21"/>
  <c r="S2" i="21"/>
  <c r="R2" i="21"/>
  <c r="Q2" i="21"/>
  <c r="P2" i="21"/>
  <c r="O2" i="21"/>
  <c r="N2" i="21"/>
  <c r="M2" i="21"/>
  <c r="L2" i="21"/>
  <c r="K2" i="21"/>
  <c r="J2" i="21"/>
  <c r="I2" i="21"/>
  <c r="H2" i="21"/>
  <c r="G2" i="21"/>
  <c r="F2" i="21"/>
  <c r="E2" i="21"/>
  <c r="D2" i="21"/>
  <c r="C2" i="21"/>
  <c r="B2" i="21"/>
  <c r="A2" i="21"/>
  <c r="U1" i="21"/>
  <c r="T1" i="21"/>
  <c r="S1" i="21"/>
  <c r="R1" i="21"/>
  <c r="Q1" i="21"/>
  <c r="P1" i="21"/>
  <c r="O1" i="21"/>
  <c r="N1" i="21"/>
  <c r="M1" i="21"/>
  <c r="L1" i="21"/>
  <c r="K1" i="21"/>
  <c r="J1" i="21"/>
  <c r="I1" i="21"/>
  <c r="H1" i="21"/>
  <c r="G1" i="21"/>
  <c r="F1" i="21"/>
  <c r="E1" i="21"/>
  <c r="D1" i="21"/>
  <c r="C1" i="21"/>
  <c r="A1" i="21"/>
  <c r="B39" i="20"/>
  <c r="B38" i="20"/>
  <c r="B31" i="20"/>
  <c r="B30" i="20"/>
  <c r="U17" i="20"/>
  <c r="U20" i="20" s="1"/>
  <c r="T17" i="20"/>
  <c r="T19" i="20" s="1"/>
  <c r="B40" i="20" s="1"/>
  <c r="S17" i="20"/>
  <c r="S19" i="20" s="1"/>
  <c r="R17" i="20"/>
  <c r="R19" i="20" s="1"/>
  <c r="Q17" i="20"/>
  <c r="Q19" i="20" s="1"/>
  <c r="B37" i="20" s="1"/>
  <c r="P17" i="20"/>
  <c r="P20" i="20" s="1"/>
  <c r="O17" i="20"/>
  <c r="O20" i="20" s="1"/>
  <c r="N17" i="20"/>
  <c r="N20" i="20" s="1"/>
  <c r="M17" i="20"/>
  <c r="M20" i="20" s="1"/>
  <c r="L17" i="20"/>
  <c r="L19" i="20" s="1"/>
  <c r="B32" i="20" s="1"/>
  <c r="K17" i="20"/>
  <c r="K19" i="20" s="1"/>
  <c r="J17" i="20"/>
  <c r="J19" i="20" s="1"/>
  <c r="I17" i="20"/>
  <c r="I19" i="20" s="1"/>
  <c r="B29" i="20" s="1"/>
  <c r="H17" i="20"/>
  <c r="H20" i="20" s="1"/>
  <c r="G17" i="20"/>
  <c r="G20" i="20" s="1"/>
  <c r="F17" i="20"/>
  <c r="F20" i="20" s="1"/>
  <c r="E17" i="20"/>
  <c r="E20" i="20" s="1"/>
  <c r="D17" i="20"/>
  <c r="D20" i="20" s="1"/>
  <c r="C17" i="20"/>
  <c r="C19" i="20" s="1"/>
  <c r="B17" i="20"/>
  <c r="B20" i="20" s="1"/>
  <c r="U2" i="20"/>
  <c r="T2" i="20"/>
  <c r="S2" i="20"/>
  <c r="R2" i="20"/>
  <c r="Q2" i="20"/>
  <c r="P2" i="20"/>
  <c r="O2" i="20"/>
  <c r="N2" i="20"/>
  <c r="M2" i="20"/>
  <c r="L2" i="20"/>
  <c r="K2" i="20"/>
  <c r="J2" i="20"/>
  <c r="I2" i="20"/>
  <c r="H2" i="20"/>
  <c r="G2" i="20"/>
  <c r="F2" i="20"/>
  <c r="E2" i="20"/>
  <c r="D2" i="20"/>
  <c r="B2" i="20"/>
  <c r="A2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A1" i="20"/>
  <c r="B82" i="15"/>
  <c r="B74" i="15"/>
  <c r="B68" i="15"/>
  <c r="U65" i="15"/>
  <c r="B86" i="15" s="1"/>
  <c r="S65" i="15"/>
  <c r="B84" i="15" s="1"/>
  <c r="R65" i="15"/>
  <c r="B83" i="15" s="1"/>
  <c r="Q65" i="15"/>
  <c r="O65" i="15"/>
  <c r="B80" i="15" s="1"/>
  <c r="N65" i="15"/>
  <c r="B79" i="15" s="1"/>
  <c r="I65" i="15"/>
  <c r="H65" i="15"/>
  <c r="B73" i="15" s="1"/>
  <c r="G65" i="15"/>
  <c r="B72" i="15" s="1"/>
  <c r="E65" i="15"/>
  <c r="B70" i="15" s="1"/>
  <c r="D65" i="15"/>
  <c r="B69" i="15" s="1"/>
  <c r="C65" i="15"/>
  <c r="U62" i="15"/>
  <c r="T62" i="15"/>
  <c r="T65" i="15" s="1"/>
  <c r="B85" i="15" s="1"/>
  <c r="S62" i="15"/>
  <c r="R62" i="15"/>
  <c r="Q62" i="15"/>
  <c r="P62" i="15"/>
  <c r="P65" i="15" s="1"/>
  <c r="B81" i="15" s="1"/>
  <c r="O62" i="15"/>
  <c r="N62" i="15"/>
  <c r="M62" i="15"/>
  <c r="M65" i="15" s="1"/>
  <c r="B78" i="15" s="1"/>
  <c r="L62" i="15"/>
  <c r="L65" i="15" s="1"/>
  <c r="B77" i="15" s="1"/>
  <c r="K62" i="15"/>
  <c r="K65" i="15" s="1"/>
  <c r="B76" i="15" s="1"/>
  <c r="J62" i="15"/>
  <c r="J65" i="15" s="1"/>
  <c r="B75" i="15" s="1"/>
  <c r="I62" i="15"/>
  <c r="H62" i="15"/>
  <c r="G62" i="15"/>
  <c r="F62" i="15"/>
  <c r="F65" i="15" s="1"/>
  <c r="B71" i="15" s="1"/>
  <c r="E62" i="15"/>
  <c r="D62" i="15"/>
  <c r="C62" i="15"/>
  <c r="B62" i="15"/>
  <c r="U61" i="15"/>
  <c r="T61" i="15"/>
  <c r="S61" i="15"/>
  <c r="M61" i="15"/>
  <c r="L61" i="15"/>
  <c r="G61" i="15"/>
  <c r="F61" i="15"/>
  <c r="E61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D60" i="15"/>
  <c r="C60" i="15"/>
  <c r="B60" i="15"/>
  <c r="U59" i="15"/>
  <c r="T59" i="15"/>
  <c r="S59" i="15"/>
  <c r="R59" i="15"/>
  <c r="Q59" i="15"/>
  <c r="P59" i="15"/>
  <c r="O59" i="15"/>
  <c r="N59" i="15"/>
  <c r="N61" i="15" s="1"/>
  <c r="M59" i="15"/>
  <c r="L59" i="15"/>
  <c r="K59" i="15"/>
  <c r="J59" i="15"/>
  <c r="I59" i="15"/>
  <c r="H59" i="15"/>
  <c r="G59" i="15"/>
  <c r="F59" i="15"/>
  <c r="E59" i="15"/>
  <c r="D59" i="15"/>
  <c r="C59" i="15"/>
  <c r="B59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B58" i="15"/>
  <c r="U57" i="15"/>
  <c r="T57" i="15"/>
  <c r="S57" i="15"/>
  <c r="R57" i="15"/>
  <c r="R61" i="15" s="1"/>
  <c r="Q57" i="15"/>
  <c r="Q61" i="15" s="1"/>
  <c r="P57" i="15"/>
  <c r="P61" i="15" s="1"/>
  <c r="O57" i="15"/>
  <c r="O61" i="15" s="1"/>
  <c r="N57" i="15"/>
  <c r="M57" i="15"/>
  <c r="L57" i="15"/>
  <c r="K57" i="15"/>
  <c r="K61" i="15" s="1"/>
  <c r="J57" i="15"/>
  <c r="J61" i="15" s="1"/>
  <c r="I57" i="15"/>
  <c r="I61" i="15" s="1"/>
  <c r="H57" i="15"/>
  <c r="H61" i="15" s="1"/>
  <c r="G57" i="15"/>
  <c r="F57" i="15"/>
  <c r="E57" i="15"/>
  <c r="D57" i="15"/>
  <c r="D61" i="15" s="1"/>
  <c r="C57" i="15"/>
  <c r="C61" i="15" s="1"/>
  <c r="B57" i="15"/>
  <c r="U2" i="15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C2" i="15"/>
  <c r="B2" i="15"/>
  <c r="U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D1" i="15"/>
  <c r="C1" i="15"/>
  <c r="B1" i="15"/>
  <c r="B81" i="14"/>
  <c r="B79" i="14"/>
  <c r="B78" i="14"/>
  <c r="B77" i="14"/>
  <c r="B76" i="14"/>
  <c r="B75" i="14"/>
  <c r="C65" i="14"/>
  <c r="B68" i="14" s="1"/>
  <c r="H65" i="14"/>
  <c r="B73" i="14" s="1"/>
  <c r="I65" i="14"/>
  <c r="B74" i="14" s="1"/>
  <c r="J65" i="14"/>
  <c r="K65" i="14"/>
  <c r="L65" i="14"/>
  <c r="M65" i="14"/>
  <c r="N65" i="14"/>
  <c r="O65" i="14"/>
  <c r="B80" i="14" s="1"/>
  <c r="P65" i="14"/>
  <c r="Q65" i="14"/>
  <c r="B82" i="14" s="1"/>
  <c r="R65" i="14"/>
  <c r="B83" i="14" s="1"/>
  <c r="S65" i="14"/>
  <c r="B84" i="14" s="1"/>
  <c r="T65" i="14"/>
  <c r="B85" i="14" s="1"/>
  <c r="U65" i="14"/>
  <c r="B86" i="14" s="1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G65" i="14" s="1"/>
  <c r="B72" i="14" s="1"/>
  <c r="F62" i="14"/>
  <c r="F65" i="14" s="1"/>
  <c r="B71" i="14" s="1"/>
  <c r="E62" i="14"/>
  <c r="E65" i="14" s="1"/>
  <c r="B70" i="14" s="1"/>
  <c r="D62" i="14"/>
  <c r="D65" i="14" s="1"/>
  <c r="B69" i="14" s="1"/>
  <c r="C62" i="14"/>
  <c r="C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B62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H61" i="14" s="1"/>
  <c r="G57" i="14"/>
  <c r="G61" i="14" s="1"/>
  <c r="F57" i="14"/>
  <c r="F61" i="14" s="1"/>
  <c r="E57" i="14"/>
  <c r="E61" i="14" s="1"/>
  <c r="D57" i="14"/>
  <c r="D61" i="14" s="1"/>
  <c r="C57" i="14"/>
  <c r="B60" i="14"/>
  <c r="B59" i="14"/>
  <c r="B58" i="14"/>
  <c r="B57" i="14"/>
  <c r="B58" i="12"/>
  <c r="B57" i="12"/>
  <c r="B56" i="12"/>
  <c r="B55" i="12"/>
  <c r="B54" i="12"/>
  <c r="B53" i="12"/>
  <c r="B52" i="12"/>
  <c r="B51" i="12"/>
  <c r="U23" i="19"/>
  <c r="U29" i="19" s="1"/>
  <c r="T23" i="19"/>
  <c r="T29" i="19" s="1"/>
  <c r="S23" i="19"/>
  <c r="S29" i="19" s="1"/>
  <c r="R23" i="19"/>
  <c r="R29" i="19" s="1"/>
  <c r="Q23" i="19"/>
  <c r="Q29" i="19" s="1"/>
  <c r="P23" i="19"/>
  <c r="P29" i="19" s="1"/>
  <c r="O23" i="19"/>
  <c r="O29" i="19" s="1"/>
  <c r="N23" i="19"/>
  <c r="N29" i="19" s="1"/>
  <c r="M23" i="19"/>
  <c r="M29" i="19" s="1"/>
  <c r="L23" i="19"/>
  <c r="L29" i="19" s="1"/>
  <c r="K23" i="19"/>
  <c r="K29" i="19" s="1"/>
  <c r="J23" i="19"/>
  <c r="J29" i="19" s="1"/>
  <c r="I23" i="19"/>
  <c r="I29" i="19" s="1"/>
  <c r="H23" i="19"/>
  <c r="H29" i="19" s="1"/>
  <c r="G23" i="19"/>
  <c r="G29" i="19" s="1"/>
  <c r="F23" i="19"/>
  <c r="F29" i="19" s="1"/>
  <c r="E23" i="19"/>
  <c r="E29" i="19" s="1"/>
  <c r="D23" i="19"/>
  <c r="D29" i="19" s="1"/>
  <c r="C23" i="19"/>
  <c r="C29" i="19" s="1"/>
  <c r="B23" i="19"/>
  <c r="B29" i="19" s="1"/>
  <c r="U22" i="19"/>
  <c r="U28" i="19" s="1"/>
  <c r="T22" i="19"/>
  <c r="T28" i="19" s="1"/>
  <c r="S22" i="19"/>
  <c r="S28" i="19" s="1"/>
  <c r="R22" i="19"/>
  <c r="R28" i="19" s="1"/>
  <c r="Q22" i="19"/>
  <c r="Q28" i="19" s="1"/>
  <c r="P22" i="19"/>
  <c r="P28" i="19" s="1"/>
  <c r="O22" i="19"/>
  <c r="O28" i="19" s="1"/>
  <c r="N22" i="19"/>
  <c r="N28" i="19" s="1"/>
  <c r="M22" i="19"/>
  <c r="M28" i="19" s="1"/>
  <c r="L22" i="19"/>
  <c r="L28" i="19" s="1"/>
  <c r="K22" i="19"/>
  <c r="K28" i="19" s="1"/>
  <c r="J22" i="19"/>
  <c r="J28" i="19" s="1"/>
  <c r="I22" i="19"/>
  <c r="I28" i="19" s="1"/>
  <c r="H22" i="19"/>
  <c r="H28" i="19" s="1"/>
  <c r="G22" i="19"/>
  <c r="G28" i="19" s="1"/>
  <c r="F22" i="19"/>
  <c r="F28" i="19" s="1"/>
  <c r="E22" i="19"/>
  <c r="E28" i="19" s="1"/>
  <c r="D22" i="19"/>
  <c r="D28" i="19" s="1"/>
  <c r="C22" i="19"/>
  <c r="C28" i="19" s="1"/>
  <c r="B22" i="19"/>
  <c r="B28" i="19" s="1"/>
  <c r="U21" i="19"/>
  <c r="U27" i="19" s="1"/>
  <c r="T21" i="19"/>
  <c r="T27" i="19" s="1"/>
  <c r="S21" i="19"/>
  <c r="S27" i="19" s="1"/>
  <c r="R21" i="19"/>
  <c r="R27" i="19" s="1"/>
  <c r="Q21" i="19"/>
  <c r="Q27" i="19" s="1"/>
  <c r="P21" i="19"/>
  <c r="P27" i="19" s="1"/>
  <c r="O21" i="19"/>
  <c r="O27" i="19" s="1"/>
  <c r="N21" i="19"/>
  <c r="N27" i="19" s="1"/>
  <c r="M21" i="19"/>
  <c r="M27" i="19" s="1"/>
  <c r="L21" i="19"/>
  <c r="L27" i="19" s="1"/>
  <c r="K21" i="19"/>
  <c r="K27" i="19" s="1"/>
  <c r="J21" i="19"/>
  <c r="J27" i="19" s="1"/>
  <c r="I21" i="19"/>
  <c r="I27" i="19" s="1"/>
  <c r="H21" i="19"/>
  <c r="H27" i="19" s="1"/>
  <c r="G21" i="19"/>
  <c r="G27" i="19" s="1"/>
  <c r="F21" i="19"/>
  <c r="F27" i="19" s="1"/>
  <c r="E21" i="19"/>
  <c r="E27" i="19" s="1"/>
  <c r="D21" i="19"/>
  <c r="D27" i="19" s="1"/>
  <c r="C21" i="19"/>
  <c r="C27" i="19" s="1"/>
  <c r="B21" i="19"/>
  <c r="B27" i="19" s="1"/>
  <c r="U20" i="19"/>
  <c r="U26" i="19" s="1"/>
  <c r="T20" i="19"/>
  <c r="T26" i="19" s="1"/>
  <c r="S20" i="19"/>
  <c r="S26" i="19" s="1"/>
  <c r="R20" i="19"/>
  <c r="R26" i="19" s="1"/>
  <c r="Q20" i="19"/>
  <c r="Q26" i="19" s="1"/>
  <c r="P20" i="19"/>
  <c r="P26" i="19" s="1"/>
  <c r="O20" i="19"/>
  <c r="O26" i="19" s="1"/>
  <c r="N20" i="19"/>
  <c r="N26" i="19" s="1"/>
  <c r="M20" i="19"/>
  <c r="M26" i="19" s="1"/>
  <c r="L20" i="19"/>
  <c r="L26" i="19" s="1"/>
  <c r="K20" i="19"/>
  <c r="K26" i="19" s="1"/>
  <c r="J20" i="19"/>
  <c r="J26" i="19" s="1"/>
  <c r="I20" i="19"/>
  <c r="I26" i="19" s="1"/>
  <c r="H20" i="19"/>
  <c r="H26" i="19" s="1"/>
  <c r="G20" i="19"/>
  <c r="G26" i="19" s="1"/>
  <c r="F20" i="19"/>
  <c r="F26" i="19" s="1"/>
  <c r="E20" i="19"/>
  <c r="E26" i="19" s="1"/>
  <c r="D20" i="19"/>
  <c r="D26" i="19" s="1"/>
  <c r="C20" i="19"/>
  <c r="C26" i="19" s="1"/>
  <c r="B20" i="19"/>
  <c r="B26" i="19" s="1"/>
  <c r="U19" i="19"/>
  <c r="U25" i="19" s="1"/>
  <c r="T19" i="19"/>
  <c r="T25" i="19" s="1"/>
  <c r="S19" i="19"/>
  <c r="S25" i="19" s="1"/>
  <c r="R19" i="19"/>
  <c r="R25" i="19" s="1"/>
  <c r="Q19" i="19"/>
  <c r="Q25" i="19" s="1"/>
  <c r="P19" i="19"/>
  <c r="P25" i="19" s="1"/>
  <c r="O19" i="19"/>
  <c r="O25" i="19" s="1"/>
  <c r="N19" i="19"/>
  <c r="N25" i="19" s="1"/>
  <c r="M19" i="19"/>
  <c r="M25" i="19" s="1"/>
  <c r="L19" i="19"/>
  <c r="L25" i="19" s="1"/>
  <c r="K19" i="19"/>
  <c r="K25" i="19" s="1"/>
  <c r="J19" i="19"/>
  <c r="J25" i="19" s="1"/>
  <c r="I19" i="19"/>
  <c r="I25" i="19" s="1"/>
  <c r="H19" i="19"/>
  <c r="H25" i="19" s="1"/>
  <c r="G19" i="19"/>
  <c r="G25" i="19" s="1"/>
  <c r="G30" i="19" s="1"/>
  <c r="G31" i="19" s="1"/>
  <c r="F19" i="19"/>
  <c r="F25" i="19" s="1"/>
  <c r="E19" i="19"/>
  <c r="E25" i="19" s="1"/>
  <c r="D19" i="19"/>
  <c r="D25" i="19" s="1"/>
  <c r="C19" i="19"/>
  <c r="C25" i="19" s="1"/>
  <c r="B19" i="19"/>
  <c r="B25" i="19" s="1"/>
  <c r="U18" i="19"/>
  <c r="B53" i="19" s="1"/>
  <c r="C53" i="19" s="1"/>
  <c r="AL22" i="10" s="1"/>
  <c r="T18" i="19"/>
  <c r="B52" i="19" s="1"/>
  <c r="C52" i="19" s="1"/>
  <c r="AL21" i="10" s="1"/>
  <c r="S18" i="19"/>
  <c r="B51" i="19" s="1"/>
  <c r="C51" i="19" s="1"/>
  <c r="AL20" i="10" s="1"/>
  <c r="R18" i="19"/>
  <c r="B50" i="19" s="1"/>
  <c r="C50" i="19" s="1"/>
  <c r="AL19" i="10" s="1"/>
  <c r="Q18" i="19"/>
  <c r="B49" i="19" s="1"/>
  <c r="C49" i="19" s="1"/>
  <c r="AL18" i="10" s="1"/>
  <c r="P18" i="19"/>
  <c r="B48" i="19" s="1"/>
  <c r="C48" i="19" s="1"/>
  <c r="AL17" i="10" s="1"/>
  <c r="O18" i="19"/>
  <c r="B47" i="19" s="1"/>
  <c r="C47" i="19" s="1"/>
  <c r="AL16" i="10" s="1"/>
  <c r="N18" i="19"/>
  <c r="B46" i="19" s="1"/>
  <c r="C46" i="19" s="1"/>
  <c r="AL15" i="10" s="1"/>
  <c r="M18" i="19"/>
  <c r="B45" i="19" s="1"/>
  <c r="C45" i="19" s="1"/>
  <c r="AL14" i="10" s="1"/>
  <c r="L18" i="19"/>
  <c r="B44" i="19" s="1"/>
  <c r="C44" i="19" s="1"/>
  <c r="AL13" i="10" s="1"/>
  <c r="K18" i="19"/>
  <c r="B43" i="19" s="1"/>
  <c r="C43" i="19" s="1"/>
  <c r="AL12" i="10" s="1"/>
  <c r="J18" i="19"/>
  <c r="B42" i="19" s="1"/>
  <c r="C42" i="19" s="1"/>
  <c r="AL11" i="10" s="1"/>
  <c r="I18" i="19"/>
  <c r="B41" i="19" s="1"/>
  <c r="C41" i="19" s="1"/>
  <c r="AL10" i="10" s="1"/>
  <c r="H18" i="19"/>
  <c r="B40" i="19" s="1"/>
  <c r="C40" i="19" s="1"/>
  <c r="AL9" i="10" s="1"/>
  <c r="G18" i="19"/>
  <c r="B39" i="19" s="1"/>
  <c r="C39" i="19" s="1"/>
  <c r="AL8" i="10" s="1"/>
  <c r="F18" i="19"/>
  <c r="B38" i="19" s="1"/>
  <c r="C38" i="19" s="1"/>
  <c r="AL7" i="10" s="1"/>
  <c r="E18" i="19"/>
  <c r="B37" i="19" s="1"/>
  <c r="C37" i="19" s="1"/>
  <c r="AL6" i="10" s="1"/>
  <c r="D18" i="19"/>
  <c r="B36" i="19" s="1"/>
  <c r="C36" i="19" s="1"/>
  <c r="AL5" i="10" s="1"/>
  <c r="C18" i="19"/>
  <c r="B35" i="19" s="1"/>
  <c r="B18" i="19"/>
  <c r="B34" i="19" s="1"/>
  <c r="U2" i="19"/>
  <c r="T2" i="19"/>
  <c r="S2" i="19"/>
  <c r="R2" i="19"/>
  <c r="Q2" i="19"/>
  <c r="P2" i="19"/>
  <c r="O2" i="19"/>
  <c r="N2" i="19"/>
  <c r="M2" i="19"/>
  <c r="L2" i="19"/>
  <c r="K2" i="19"/>
  <c r="J2" i="19"/>
  <c r="I2" i="19"/>
  <c r="H2" i="19"/>
  <c r="G2" i="19"/>
  <c r="F2" i="19"/>
  <c r="E2" i="19"/>
  <c r="C2" i="19"/>
  <c r="A2" i="19"/>
  <c r="U1" i="19"/>
  <c r="T1" i="19"/>
  <c r="S1" i="19"/>
  <c r="R1" i="19"/>
  <c r="Q1" i="19"/>
  <c r="P1" i="19"/>
  <c r="O1" i="19"/>
  <c r="N1" i="19"/>
  <c r="M1" i="19"/>
  <c r="L1" i="19"/>
  <c r="K1" i="19"/>
  <c r="J1" i="19"/>
  <c r="I1" i="19"/>
  <c r="H1" i="19"/>
  <c r="G1" i="19"/>
  <c r="F1" i="19"/>
  <c r="E1" i="19"/>
  <c r="D1" i="19"/>
  <c r="C1" i="19"/>
  <c r="A1" i="19"/>
  <c r="AK10" i="10"/>
  <c r="AK11" i="10"/>
  <c r="AK12" i="10"/>
  <c r="AK13" i="10"/>
  <c r="AK16" i="10"/>
  <c r="AK17" i="10"/>
  <c r="AK22" i="10"/>
  <c r="U18" i="18"/>
  <c r="T18" i="18"/>
  <c r="S18" i="18"/>
  <c r="R18" i="18"/>
  <c r="Q18" i="18"/>
  <c r="P18" i="18"/>
  <c r="B48" i="18" s="1"/>
  <c r="C48" i="18" s="1"/>
  <c r="O18" i="18"/>
  <c r="B47" i="18" s="1"/>
  <c r="C47" i="18" s="1"/>
  <c r="N18" i="18"/>
  <c r="B46" i="18" s="1"/>
  <c r="C46" i="18" s="1"/>
  <c r="AK15" i="10" s="1"/>
  <c r="M18" i="18"/>
  <c r="B45" i="18" s="1"/>
  <c r="C45" i="18" s="1"/>
  <c r="AK14" i="10" s="1"/>
  <c r="L18" i="18"/>
  <c r="B44" i="18" s="1"/>
  <c r="C44" i="18" s="1"/>
  <c r="K18" i="18"/>
  <c r="B43" i="18" s="1"/>
  <c r="C43" i="18" s="1"/>
  <c r="J18" i="18"/>
  <c r="B42" i="18" s="1"/>
  <c r="C42" i="18" s="1"/>
  <c r="I18" i="18"/>
  <c r="B41" i="18" s="1"/>
  <c r="C41" i="18" s="1"/>
  <c r="H18" i="18"/>
  <c r="B40" i="18" s="1"/>
  <c r="C40" i="18" s="1"/>
  <c r="AK9" i="10" s="1"/>
  <c r="G18" i="18"/>
  <c r="F18" i="18"/>
  <c r="B38" i="18" s="1"/>
  <c r="E18" i="18"/>
  <c r="B37" i="18" s="1"/>
  <c r="D18" i="18"/>
  <c r="B36" i="18" s="1"/>
  <c r="C18" i="18"/>
  <c r="B35" i="18" s="1"/>
  <c r="B53" i="18"/>
  <c r="C53" i="18" s="1"/>
  <c r="B52" i="18"/>
  <c r="C52" i="18" s="1"/>
  <c r="AK21" i="10" s="1"/>
  <c r="B51" i="18"/>
  <c r="C51" i="18" s="1"/>
  <c r="AK20" i="10" s="1"/>
  <c r="B50" i="18"/>
  <c r="C50" i="18" s="1"/>
  <c r="AK19" i="10" s="1"/>
  <c r="B49" i="18"/>
  <c r="C49" i="18" s="1"/>
  <c r="AK18" i="10" s="1"/>
  <c r="B39" i="18"/>
  <c r="C39" i="18" s="1"/>
  <c r="AK8" i="10" s="1"/>
  <c r="B18" i="18"/>
  <c r="B34" i="18" s="1"/>
  <c r="U2" i="18"/>
  <c r="T2" i="18"/>
  <c r="S2" i="18"/>
  <c r="R2" i="18"/>
  <c r="Q2" i="18"/>
  <c r="P2" i="18"/>
  <c r="O2" i="18"/>
  <c r="N2" i="18"/>
  <c r="M2" i="18"/>
  <c r="L2" i="18"/>
  <c r="K2" i="18"/>
  <c r="J2" i="18"/>
  <c r="I2" i="18"/>
  <c r="H2" i="18"/>
  <c r="G2" i="18"/>
  <c r="F2" i="18"/>
  <c r="E2" i="18"/>
  <c r="C2" i="18"/>
  <c r="A2" i="18"/>
  <c r="U1" i="18"/>
  <c r="T1" i="18"/>
  <c r="S1" i="18"/>
  <c r="R1" i="18"/>
  <c r="Q1" i="18"/>
  <c r="P1" i="18"/>
  <c r="O1" i="18"/>
  <c r="N1" i="18"/>
  <c r="M1" i="18"/>
  <c r="L1" i="18"/>
  <c r="K1" i="18"/>
  <c r="J1" i="18"/>
  <c r="I1" i="18"/>
  <c r="H1" i="18"/>
  <c r="G1" i="18"/>
  <c r="F1" i="18"/>
  <c r="E1" i="18"/>
  <c r="D1" i="18"/>
  <c r="C1" i="18"/>
  <c r="A1" i="18"/>
  <c r="U23" i="18"/>
  <c r="U29" i="18" s="1"/>
  <c r="T23" i="18"/>
  <c r="T29" i="18" s="1"/>
  <c r="S23" i="18"/>
  <c r="S29" i="18" s="1"/>
  <c r="R23" i="18"/>
  <c r="R29" i="18" s="1"/>
  <c r="Q23" i="18"/>
  <c r="Q29" i="18" s="1"/>
  <c r="P23" i="18"/>
  <c r="P29" i="18" s="1"/>
  <c r="O23" i="18"/>
  <c r="O29" i="18" s="1"/>
  <c r="N23" i="18"/>
  <c r="N29" i="18" s="1"/>
  <c r="M23" i="18"/>
  <c r="M29" i="18" s="1"/>
  <c r="L23" i="18"/>
  <c r="L29" i="18" s="1"/>
  <c r="K23" i="18"/>
  <c r="K29" i="18" s="1"/>
  <c r="J23" i="18"/>
  <c r="J29" i="18" s="1"/>
  <c r="I23" i="18"/>
  <c r="I29" i="18" s="1"/>
  <c r="H23" i="18"/>
  <c r="H29" i="18" s="1"/>
  <c r="G23" i="18"/>
  <c r="G29" i="18" s="1"/>
  <c r="F23" i="18"/>
  <c r="F29" i="18" s="1"/>
  <c r="E23" i="18"/>
  <c r="E29" i="18" s="1"/>
  <c r="D23" i="18"/>
  <c r="D29" i="18" s="1"/>
  <c r="C23" i="18"/>
  <c r="C29" i="18" s="1"/>
  <c r="B23" i="18"/>
  <c r="B29" i="18" s="1"/>
  <c r="U22" i="18"/>
  <c r="U28" i="18" s="1"/>
  <c r="T22" i="18"/>
  <c r="T28" i="18" s="1"/>
  <c r="S22" i="18"/>
  <c r="S28" i="18" s="1"/>
  <c r="R22" i="18"/>
  <c r="R28" i="18" s="1"/>
  <c r="Q22" i="18"/>
  <c r="Q28" i="18" s="1"/>
  <c r="P22" i="18"/>
  <c r="P28" i="18" s="1"/>
  <c r="O22" i="18"/>
  <c r="O28" i="18" s="1"/>
  <c r="N22" i="18"/>
  <c r="N28" i="18" s="1"/>
  <c r="M22" i="18"/>
  <c r="M28" i="18" s="1"/>
  <c r="L22" i="18"/>
  <c r="L28" i="18" s="1"/>
  <c r="K22" i="18"/>
  <c r="K28" i="18" s="1"/>
  <c r="J22" i="18"/>
  <c r="J28" i="18" s="1"/>
  <c r="I22" i="18"/>
  <c r="I28" i="18" s="1"/>
  <c r="H22" i="18"/>
  <c r="H28" i="18" s="1"/>
  <c r="G22" i="18"/>
  <c r="G28" i="18" s="1"/>
  <c r="F22" i="18"/>
  <c r="F28" i="18" s="1"/>
  <c r="E22" i="18"/>
  <c r="E28" i="18" s="1"/>
  <c r="D22" i="18"/>
  <c r="D28" i="18" s="1"/>
  <c r="C22" i="18"/>
  <c r="C28" i="18" s="1"/>
  <c r="B22" i="18"/>
  <c r="B28" i="18" s="1"/>
  <c r="U21" i="18"/>
  <c r="U27" i="18" s="1"/>
  <c r="T21" i="18"/>
  <c r="T27" i="18" s="1"/>
  <c r="S21" i="18"/>
  <c r="S27" i="18" s="1"/>
  <c r="R21" i="18"/>
  <c r="R27" i="18" s="1"/>
  <c r="Q21" i="18"/>
  <c r="Q27" i="18" s="1"/>
  <c r="P21" i="18"/>
  <c r="P27" i="18" s="1"/>
  <c r="O21" i="18"/>
  <c r="O27" i="18" s="1"/>
  <c r="N21" i="18"/>
  <c r="N27" i="18" s="1"/>
  <c r="M21" i="18"/>
  <c r="M27" i="18" s="1"/>
  <c r="L21" i="18"/>
  <c r="L27" i="18" s="1"/>
  <c r="K21" i="18"/>
  <c r="K27" i="18" s="1"/>
  <c r="J21" i="18"/>
  <c r="J27" i="18" s="1"/>
  <c r="I21" i="18"/>
  <c r="I27" i="18" s="1"/>
  <c r="H21" i="18"/>
  <c r="H27" i="18" s="1"/>
  <c r="G21" i="18"/>
  <c r="G27" i="18" s="1"/>
  <c r="F21" i="18"/>
  <c r="F27" i="18" s="1"/>
  <c r="E21" i="18"/>
  <c r="E27" i="18" s="1"/>
  <c r="D21" i="18"/>
  <c r="D27" i="18" s="1"/>
  <c r="C21" i="18"/>
  <c r="C27" i="18" s="1"/>
  <c r="B21" i="18"/>
  <c r="B27" i="18" s="1"/>
  <c r="U20" i="18"/>
  <c r="U26" i="18" s="1"/>
  <c r="T20" i="18"/>
  <c r="T26" i="18" s="1"/>
  <c r="S20" i="18"/>
  <c r="S26" i="18" s="1"/>
  <c r="R20" i="18"/>
  <c r="R26" i="18" s="1"/>
  <c r="Q20" i="18"/>
  <c r="Q26" i="18" s="1"/>
  <c r="P20" i="18"/>
  <c r="P26" i="18" s="1"/>
  <c r="O20" i="18"/>
  <c r="O26" i="18" s="1"/>
  <c r="N20" i="18"/>
  <c r="N26" i="18" s="1"/>
  <c r="M20" i="18"/>
  <c r="M26" i="18" s="1"/>
  <c r="L20" i="18"/>
  <c r="L26" i="18" s="1"/>
  <c r="K20" i="18"/>
  <c r="K26" i="18" s="1"/>
  <c r="J20" i="18"/>
  <c r="J26" i="18" s="1"/>
  <c r="I20" i="18"/>
  <c r="I26" i="18" s="1"/>
  <c r="H20" i="18"/>
  <c r="H26" i="18" s="1"/>
  <c r="G20" i="18"/>
  <c r="G26" i="18" s="1"/>
  <c r="F20" i="18"/>
  <c r="F26" i="18" s="1"/>
  <c r="E20" i="18"/>
  <c r="E26" i="18" s="1"/>
  <c r="D20" i="18"/>
  <c r="D26" i="18" s="1"/>
  <c r="C20" i="18"/>
  <c r="C26" i="18" s="1"/>
  <c r="B20" i="18"/>
  <c r="B26" i="18" s="1"/>
  <c r="U19" i="18"/>
  <c r="U25" i="18" s="1"/>
  <c r="T19" i="18"/>
  <c r="T25" i="18" s="1"/>
  <c r="S19" i="18"/>
  <c r="S25" i="18" s="1"/>
  <c r="R19" i="18"/>
  <c r="R25" i="18" s="1"/>
  <c r="Q19" i="18"/>
  <c r="Q25" i="18" s="1"/>
  <c r="P19" i="18"/>
  <c r="P25" i="18" s="1"/>
  <c r="O19" i="18"/>
  <c r="O25" i="18" s="1"/>
  <c r="N19" i="18"/>
  <c r="N25" i="18" s="1"/>
  <c r="M19" i="18"/>
  <c r="M25" i="18" s="1"/>
  <c r="L19" i="18"/>
  <c r="L25" i="18" s="1"/>
  <c r="K19" i="18"/>
  <c r="K25" i="18" s="1"/>
  <c r="J19" i="18"/>
  <c r="J25" i="18" s="1"/>
  <c r="I19" i="18"/>
  <c r="I25" i="18" s="1"/>
  <c r="H19" i="18"/>
  <c r="H25" i="18" s="1"/>
  <c r="G19" i="18"/>
  <c r="G25" i="18" s="1"/>
  <c r="F19" i="18"/>
  <c r="F25" i="18" s="1"/>
  <c r="E19" i="18"/>
  <c r="E25" i="18" s="1"/>
  <c r="D19" i="18"/>
  <c r="D25" i="18" s="1"/>
  <c r="C19" i="18"/>
  <c r="C25" i="18" s="1"/>
  <c r="B19" i="18"/>
  <c r="B25" i="18" s="1"/>
  <c r="O30" i="19" l="1"/>
  <c r="O31" i="19" s="1"/>
  <c r="D20" i="21"/>
  <c r="B24" i="21" s="1"/>
  <c r="AN5" i="10" s="1"/>
  <c r="L20" i="21"/>
  <c r="T20" i="21"/>
  <c r="I19" i="21"/>
  <c r="B29" i="21" s="1"/>
  <c r="Q19" i="21"/>
  <c r="B37" i="21" s="1"/>
  <c r="E20" i="21"/>
  <c r="M20" i="21"/>
  <c r="U20" i="21"/>
  <c r="B20" i="21"/>
  <c r="B22" i="21" s="1"/>
  <c r="AN3" i="10" s="1"/>
  <c r="C20" i="21"/>
  <c r="B23" i="21" s="1"/>
  <c r="AN4" i="10" s="1"/>
  <c r="K19" i="21"/>
  <c r="B31" i="21" s="1"/>
  <c r="D19" i="20"/>
  <c r="B24" i="20" s="1"/>
  <c r="AM5" i="10" s="1"/>
  <c r="E19" i="20"/>
  <c r="B25" i="20" s="1"/>
  <c r="I20" i="20"/>
  <c r="G19" i="20"/>
  <c r="B27" i="20" s="1"/>
  <c r="L20" i="20"/>
  <c r="Q20" i="20"/>
  <c r="M19" i="20"/>
  <c r="B33" i="20" s="1"/>
  <c r="T20" i="20"/>
  <c r="O19" i="20"/>
  <c r="B35" i="20" s="1"/>
  <c r="U19" i="20"/>
  <c r="B41" i="20" s="1"/>
  <c r="J20" i="20"/>
  <c r="R20" i="20"/>
  <c r="F19" i="20"/>
  <c r="B26" i="20" s="1"/>
  <c r="N19" i="20"/>
  <c r="B34" i="20" s="1"/>
  <c r="C20" i="20"/>
  <c r="B23" i="20" s="1"/>
  <c r="AM4" i="10" s="1"/>
  <c r="K20" i="20"/>
  <c r="S20" i="20"/>
  <c r="H19" i="20"/>
  <c r="B28" i="20" s="1"/>
  <c r="P19" i="20"/>
  <c r="B36" i="20" s="1"/>
  <c r="B19" i="20"/>
  <c r="B22" i="20" s="1"/>
  <c r="AM3" i="10" s="1"/>
  <c r="B61" i="15"/>
  <c r="B65" i="15" s="1"/>
  <c r="B67" i="15" s="1"/>
  <c r="B61" i="14"/>
  <c r="B65" i="14" s="1"/>
  <c r="B67" i="14" s="1"/>
  <c r="J30" i="19"/>
  <c r="J31" i="19" s="1"/>
  <c r="D30" i="19"/>
  <c r="D31" i="19" s="1"/>
  <c r="R30" i="19"/>
  <c r="R31" i="19" s="1"/>
  <c r="K30" i="19"/>
  <c r="K31" i="19" s="1"/>
  <c r="L30" i="19"/>
  <c r="L31" i="19" s="1"/>
  <c r="N30" i="19"/>
  <c r="N31" i="19" s="1"/>
  <c r="H30" i="19"/>
  <c r="H31" i="19" s="1"/>
  <c r="I30" i="19"/>
  <c r="I31" i="19" s="1"/>
  <c r="T30" i="19"/>
  <c r="T31" i="19" s="1"/>
  <c r="U30" i="19"/>
  <c r="U31" i="19" s="1"/>
  <c r="M30" i="19"/>
  <c r="M31" i="19" s="1"/>
  <c r="B30" i="19"/>
  <c r="B31" i="19" s="1"/>
  <c r="C34" i="19" s="1"/>
  <c r="AL3" i="10" s="1"/>
  <c r="C30" i="19"/>
  <c r="C31" i="19" s="1"/>
  <c r="C35" i="19" s="1"/>
  <c r="AL4" i="10" s="1"/>
  <c r="Q30" i="19"/>
  <c r="Q31" i="19" s="1"/>
  <c r="P30" i="19"/>
  <c r="P31" i="19" s="1"/>
  <c r="E30" i="19"/>
  <c r="E31" i="19" s="1"/>
  <c r="S30" i="19"/>
  <c r="S31" i="19" s="1"/>
  <c r="F30" i="19"/>
  <c r="F31" i="19" s="1"/>
  <c r="H30" i="18"/>
  <c r="H31" i="18" s="1"/>
  <c r="T30" i="18"/>
  <c r="T31" i="18" s="1"/>
  <c r="E30" i="18"/>
  <c r="E31" i="18" s="1"/>
  <c r="C37" i="18" s="1"/>
  <c r="AK6" i="10" s="1"/>
  <c r="K30" i="18"/>
  <c r="K31" i="18" s="1"/>
  <c r="S30" i="18"/>
  <c r="U30" i="18"/>
  <c r="U31" i="18" s="1"/>
  <c r="G30" i="18"/>
  <c r="F30" i="18"/>
  <c r="R30" i="18"/>
  <c r="P30" i="18"/>
  <c r="L30" i="18"/>
  <c r="I30" i="18"/>
  <c r="M30" i="18"/>
  <c r="N30" i="18"/>
  <c r="O30" i="18"/>
  <c r="B30" i="18"/>
  <c r="B31" i="18" s="1"/>
  <c r="C30" i="18"/>
  <c r="C31" i="18" s="1"/>
  <c r="C35" i="18" s="1"/>
  <c r="Q30" i="18"/>
  <c r="D30" i="18"/>
  <c r="D31" i="18" s="1"/>
  <c r="C36" i="18" s="1"/>
  <c r="AK5" i="10" s="1"/>
  <c r="J30" i="18"/>
  <c r="AO27" i="10" l="1"/>
  <c r="AO29" i="10"/>
  <c r="AO30" i="10"/>
  <c r="D108" i="12" s="1"/>
  <c r="AN29" i="10"/>
  <c r="AN27" i="10"/>
  <c r="AN30" i="10"/>
  <c r="C110" i="12" s="1"/>
  <c r="B87" i="15"/>
  <c r="D87" i="12"/>
  <c r="D88" i="12" s="1"/>
  <c r="C87" i="12"/>
  <c r="C88" i="12" s="1"/>
  <c r="B87" i="14"/>
  <c r="AL30" i="10"/>
  <c r="AL27" i="10"/>
  <c r="AL28" i="10" s="1"/>
  <c r="AL29" i="10" s="1"/>
  <c r="AL24" i="10"/>
  <c r="AL23" i="10"/>
  <c r="S31" i="18"/>
  <c r="G31" i="18"/>
  <c r="R31" i="18"/>
  <c r="F31" i="18"/>
  <c r="C38" i="18" s="1"/>
  <c r="AK7" i="10" s="1"/>
  <c r="Q31" i="18"/>
  <c r="AK4" i="10"/>
  <c r="I31" i="18"/>
  <c r="O31" i="18"/>
  <c r="M31" i="18"/>
  <c r="L31" i="18"/>
  <c r="P31" i="18"/>
  <c r="C34" i="18"/>
  <c r="AK3" i="10" s="1"/>
  <c r="J31" i="18"/>
  <c r="N31" i="18"/>
  <c r="AO28" i="10" l="1"/>
  <c r="D107" i="12" s="1"/>
  <c r="D110" i="12"/>
  <c r="D106" i="12"/>
  <c r="C106" i="12"/>
  <c r="C108" i="12"/>
  <c r="AN28" i="10"/>
  <c r="C107" i="12" s="1"/>
  <c r="AL25" i="10"/>
  <c r="AL31" i="10"/>
  <c r="D71" i="12" s="1"/>
  <c r="AK30" i="10"/>
  <c r="AK24" i="10"/>
  <c r="AK27" i="10"/>
  <c r="AK23" i="10"/>
  <c r="D109" i="12" l="1"/>
  <c r="C109" i="12"/>
  <c r="D76" i="12"/>
  <c r="D75" i="12" s="1"/>
  <c r="D73" i="12"/>
  <c r="D72" i="12"/>
  <c r="D74" i="12"/>
  <c r="AK25" i="10"/>
  <c r="AK28" i="10"/>
  <c r="AK29" i="10" s="1"/>
  <c r="AK31" i="10" s="1"/>
  <c r="C74" i="12" l="1"/>
  <c r="C73" i="12"/>
  <c r="C72" i="12"/>
  <c r="C71" i="12"/>
  <c r="C76" i="12"/>
  <c r="C75" i="12" l="1"/>
  <c r="AJ22" i="10" l="1"/>
  <c r="AI22" i="10"/>
  <c r="AF22" i="10"/>
  <c r="AE22" i="10"/>
  <c r="AD22" i="10"/>
  <c r="AC22" i="10"/>
  <c r="AJ21" i="10"/>
  <c r="AI21" i="10"/>
  <c r="AE21" i="10"/>
  <c r="AD21" i="10"/>
  <c r="AC21" i="10"/>
  <c r="AH20" i="10"/>
  <c r="AG20" i="10"/>
  <c r="AF20" i="10"/>
  <c r="AE20" i="10"/>
  <c r="AD20" i="10"/>
  <c r="AC20" i="10"/>
  <c r="AG19" i="10"/>
  <c r="AF19" i="10"/>
  <c r="AE19" i="10"/>
  <c r="AJ18" i="10"/>
  <c r="AI18" i="10"/>
  <c r="AH18" i="10"/>
  <c r="AG18" i="10"/>
  <c r="AF18" i="10"/>
  <c r="AE18" i="10"/>
  <c r="AI17" i="10"/>
  <c r="AH17" i="10"/>
  <c r="AG17" i="10"/>
  <c r="AD17" i="10"/>
  <c r="AC17" i="10"/>
  <c r="AJ16" i="10"/>
  <c r="AI16" i="10"/>
  <c r="AH16" i="10"/>
  <c r="AG16" i="10"/>
  <c r="AC16" i="10"/>
  <c r="AJ15" i="10"/>
  <c r="AI15" i="10"/>
  <c r="AF15" i="10"/>
  <c r="AE15" i="10"/>
  <c r="AD15" i="10"/>
  <c r="AC15" i="10"/>
  <c r="AJ14" i="10"/>
  <c r="AI14" i="10"/>
  <c r="AE14" i="10"/>
  <c r="AD14" i="10"/>
  <c r="AC14" i="10"/>
  <c r="AH13" i="10"/>
  <c r="AG13" i="10"/>
  <c r="AF13" i="10"/>
  <c r="AE13" i="10"/>
  <c r="AD13" i="10"/>
  <c r="AC13" i="10"/>
  <c r="AG12" i="10"/>
  <c r="AF12" i="10"/>
  <c r="AE12" i="10"/>
  <c r="AJ11" i="10"/>
  <c r="AI11" i="10"/>
  <c r="AH11" i="10"/>
  <c r="AG11" i="10"/>
  <c r="AF11" i="10"/>
  <c r="AE11" i="10"/>
  <c r="AI10" i="10"/>
  <c r="AH10" i="10"/>
  <c r="AG10" i="10"/>
  <c r="AD10" i="10"/>
  <c r="AC10" i="10"/>
  <c r="AJ9" i="10"/>
  <c r="AI9" i="10"/>
  <c r="AH9" i="10"/>
  <c r="AG9" i="10"/>
  <c r="AC9" i="10"/>
  <c r="AJ8" i="10"/>
  <c r="AI8" i="10"/>
  <c r="AF8" i="10"/>
  <c r="AE8" i="10"/>
  <c r="AD8" i="10"/>
  <c r="AC8" i="10"/>
  <c r="AJ7" i="10"/>
  <c r="AI7" i="10"/>
  <c r="AE7" i="10"/>
  <c r="AD7" i="10"/>
  <c r="AC7" i="10"/>
  <c r="AH6" i="10"/>
  <c r="AG6" i="10"/>
  <c r="AF6" i="10"/>
  <c r="AE6" i="10"/>
  <c r="AD6" i="10"/>
  <c r="AC6" i="10"/>
  <c r="AG5" i="10"/>
  <c r="AF5" i="10"/>
  <c r="AE5" i="10"/>
  <c r="AJ4" i="10"/>
  <c r="AI4" i="10"/>
  <c r="AH4" i="10"/>
  <c r="AG4" i="10"/>
  <c r="AF4" i="10"/>
  <c r="AE4" i="10"/>
  <c r="H102" i="17"/>
  <c r="G102" i="17"/>
  <c r="F102" i="17"/>
  <c r="AH22" i="10" s="1"/>
  <c r="E102" i="17"/>
  <c r="AG22" i="10" s="1"/>
  <c r="D102" i="17"/>
  <c r="C102" i="17"/>
  <c r="B102" i="17"/>
  <c r="A102" i="17"/>
  <c r="H101" i="17"/>
  <c r="G101" i="17"/>
  <c r="F101" i="17"/>
  <c r="AH21" i="10" s="1"/>
  <c r="E101" i="17"/>
  <c r="AG21" i="10" s="1"/>
  <c r="D101" i="17"/>
  <c r="AF21" i="10" s="1"/>
  <c r="C101" i="17"/>
  <c r="B101" i="17"/>
  <c r="A101" i="17"/>
  <c r="H100" i="17"/>
  <c r="AJ20" i="10" s="1"/>
  <c r="G100" i="17"/>
  <c r="AI20" i="10" s="1"/>
  <c r="F100" i="17"/>
  <c r="E100" i="17"/>
  <c r="D100" i="17"/>
  <c r="C100" i="17"/>
  <c r="B100" i="17"/>
  <c r="A100" i="17"/>
  <c r="H99" i="17"/>
  <c r="AJ19" i="10" s="1"/>
  <c r="G99" i="17"/>
  <c r="AI19" i="10" s="1"/>
  <c r="F99" i="17"/>
  <c r="AH19" i="10" s="1"/>
  <c r="E99" i="17"/>
  <c r="D99" i="17"/>
  <c r="C99" i="17"/>
  <c r="B99" i="17"/>
  <c r="AD19" i="10" s="1"/>
  <c r="A99" i="17"/>
  <c r="AC19" i="10" s="1"/>
  <c r="H98" i="17"/>
  <c r="G98" i="17"/>
  <c r="F98" i="17"/>
  <c r="E98" i="17"/>
  <c r="D98" i="17"/>
  <c r="C98" i="17"/>
  <c r="B98" i="17"/>
  <c r="AD18" i="10" s="1"/>
  <c r="A98" i="17"/>
  <c r="AC18" i="10" s="1"/>
  <c r="H97" i="17"/>
  <c r="AJ17" i="10" s="1"/>
  <c r="G97" i="17"/>
  <c r="F97" i="17"/>
  <c r="E97" i="17"/>
  <c r="D97" i="17"/>
  <c r="AF17" i="10" s="1"/>
  <c r="C97" i="17"/>
  <c r="AE17" i="10" s="1"/>
  <c r="B97" i="17"/>
  <c r="A97" i="17"/>
  <c r="H96" i="17"/>
  <c r="G96" i="17"/>
  <c r="F96" i="17"/>
  <c r="E96" i="17"/>
  <c r="D96" i="17"/>
  <c r="AF16" i="10" s="1"/>
  <c r="C96" i="17"/>
  <c r="AE16" i="10" s="1"/>
  <c r="B96" i="17"/>
  <c r="AD16" i="10" s="1"/>
  <c r="A96" i="17"/>
  <c r="H95" i="17"/>
  <c r="G95" i="17"/>
  <c r="F95" i="17"/>
  <c r="AH15" i="10" s="1"/>
  <c r="E95" i="17"/>
  <c r="AG15" i="10" s="1"/>
  <c r="D95" i="17"/>
  <c r="C95" i="17"/>
  <c r="B95" i="17"/>
  <c r="A95" i="17"/>
  <c r="H94" i="17"/>
  <c r="G94" i="17"/>
  <c r="F94" i="17"/>
  <c r="AH14" i="10" s="1"/>
  <c r="E94" i="17"/>
  <c r="AG14" i="10" s="1"/>
  <c r="D94" i="17"/>
  <c r="AF14" i="10" s="1"/>
  <c r="C94" i="17"/>
  <c r="B94" i="17"/>
  <c r="A94" i="17"/>
  <c r="H93" i="17"/>
  <c r="AJ13" i="10" s="1"/>
  <c r="G93" i="17"/>
  <c r="AI13" i="10" s="1"/>
  <c r="F93" i="17"/>
  <c r="E93" i="17"/>
  <c r="D93" i="17"/>
  <c r="C93" i="17"/>
  <c r="B93" i="17"/>
  <c r="A93" i="17"/>
  <c r="H92" i="17"/>
  <c r="AJ12" i="10" s="1"/>
  <c r="G92" i="17"/>
  <c r="AI12" i="10" s="1"/>
  <c r="F92" i="17"/>
  <c r="AH12" i="10" s="1"/>
  <c r="E92" i="17"/>
  <c r="D92" i="17"/>
  <c r="C92" i="17"/>
  <c r="B92" i="17"/>
  <c r="AD12" i="10" s="1"/>
  <c r="A92" i="17"/>
  <c r="AC12" i="10" s="1"/>
  <c r="H91" i="17"/>
  <c r="G91" i="17"/>
  <c r="F91" i="17"/>
  <c r="E91" i="17"/>
  <c r="D91" i="17"/>
  <c r="C91" i="17"/>
  <c r="B91" i="17"/>
  <c r="AD11" i="10" s="1"/>
  <c r="A91" i="17"/>
  <c r="AC11" i="10" s="1"/>
  <c r="H90" i="17"/>
  <c r="AJ10" i="10" s="1"/>
  <c r="G90" i="17"/>
  <c r="F90" i="17"/>
  <c r="E90" i="17"/>
  <c r="D90" i="17"/>
  <c r="AF10" i="10" s="1"/>
  <c r="C90" i="17"/>
  <c r="AE10" i="10" s="1"/>
  <c r="B90" i="17"/>
  <c r="A90" i="17"/>
  <c r="H89" i="17"/>
  <c r="G89" i="17"/>
  <c r="F89" i="17"/>
  <c r="E89" i="17"/>
  <c r="D89" i="17"/>
  <c r="AF9" i="10" s="1"/>
  <c r="C89" i="17"/>
  <c r="AE9" i="10" s="1"/>
  <c r="B89" i="17"/>
  <c r="AD9" i="10" s="1"/>
  <c r="A89" i="17"/>
  <c r="H88" i="17"/>
  <c r="G88" i="17"/>
  <c r="F88" i="17"/>
  <c r="AH8" i="10" s="1"/>
  <c r="E88" i="17"/>
  <c r="AG8" i="10" s="1"/>
  <c r="D88" i="17"/>
  <c r="C88" i="17"/>
  <c r="B88" i="17"/>
  <c r="A88" i="17"/>
  <c r="H87" i="17"/>
  <c r="G87" i="17"/>
  <c r="F87" i="17"/>
  <c r="AH7" i="10" s="1"/>
  <c r="E87" i="17"/>
  <c r="AG7" i="10" s="1"/>
  <c r="D87" i="17"/>
  <c r="AF7" i="10" s="1"/>
  <c r="C87" i="17"/>
  <c r="B87" i="17"/>
  <c r="A87" i="17"/>
  <c r="H86" i="17"/>
  <c r="AJ6" i="10" s="1"/>
  <c r="G86" i="17"/>
  <c r="AI6" i="10" s="1"/>
  <c r="F86" i="17"/>
  <c r="E86" i="17"/>
  <c r="D86" i="17"/>
  <c r="C86" i="17"/>
  <c r="B86" i="17"/>
  <c r="A86" i="17"/>
  <c r="H85" i="17"/>
  <c r="AJ5" i="10" s="1"/>
  <c r="G85" i="17"/>
  <c r="AI5" i="10" s="1"/>
  <c r="F85" i="17"/>
  <c r="AH5" i="10" s="1"/>
  <c r="E85" i="17"/>
  <c r="D85" i="17"/>
  <c r="C85" i="17"/>
  <c r="B85" i="17"/>
  <c r="AD5" i="10" s="1"/>
  <c r="A85" i="17"/>
  <c r="AC5" i="10" s="1"/>
  <c r="H84" i="17"/>
  <c r="G84" i="17"/>
  <c r="F84" i="17"/>
  <c r="E84" i="17"/>
  <c r="D84" i="17"/>
  <c r="C84" i="17"/>
  <c r="B84" i="17"/>
  <c r="AD4" i="10" s="1"/>
  <c r="A84" i="17"/>
  <c r="AC4" i="10" s="1"/>
  <c r="B70" i="17"/>
  <c r="B79" i="17" s="1"/>
  <c r="G83" i="17" s="1"/>
  <c r="AI3" i="10" s="1"/>
  <c r="B68" i="17"/>
  <c r="B67" i="17"/>
  <c r="B66" i="17"/>
  <c r="B65" i="17"/>
  <c r="B64" i="17"/>
  <c r="B63" i="17"/>
  <c r="B62" i="17"/>
  <c r="B61" i="17"/>
  <c r="U2" i="17"/>
  <c r="T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C2" i="17"/>
  <c r="B2" i="17"/>
  <c r="U1" i="17"/>
  <c r="T1" i="17"/>
  <c r="S1" i="17"/>
  <c r="R1" i="17"/>
  <c r="Q1" i="17"/>
  <c r="P1" i="17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B1" i="17"/>
  <c r="AB9" i="10"/>
  <c r="Z5" i="10"/>
  <c r="H102" i="16"/>
  <c r="AB22" i="10" s="1"/>
  <c r="H101" i="16"/>
  <c r="AB21" i="10" s="1"/>
  <c r="H100" i="16"/>
  <c r="AB20" i="10" s="1"/>
  <c r="H99" i="16"/>
  <c r="AB19" i="10" s="1"/>
  <c r="H98" i="16"/>
  <c r="AB18" i="10" s="1"/>
  <c r="H97" i="16"/>
  <c r="AB17" i="10" s="1"/>
  <c r="H96" i="16"/>
  <c r="AB16" i="10" s="1"/>
  <c r="H95" i="16"/>
  <c r="AB15" i="10" s="1"/>
  <c r="H94" i="16"/>
  <c r="AB14" i="10" s="1"/>
  <c r="H93" i="16"/>
  <c r="AB13" i="10" s="1"/>
  <c r="H92" i="16"/>
  <c r="AB12" i="10" s="1"/>
  <c r="H91" i="16"/>
  <c r="AB11" i="10" s="1"/>
  <c r="H90" i="16"/>
  <c r="AB10" i="10" s="1"/>
  <c r="H89" i="16"/>
  <c r="H88" i="16"/>
  <c r="AB8" i="10" s="1"/>
  <c r="H87" i="16"/>
  <c r="AB7" i="10" s="1"/>
  <c r="H86" i="16"/>
  <c r="AB6" i="10" s="1"/>
  <c r="H85" i="16"/>
  <c r="AB5" i="10" s="1"/>
  <c r="H84" i="16"/>
  <c r="AB4" i="10" s="1"/>
  <c r="G102" i="16"/>
  <c r="AA22" i="10" s="1"/>
  <c r="G101" i="16"/>
  <c r="AA21" i="10" s="1"/>
  <c r="G100" i="16"/>
  <c r="AA20" i="10" s="1"/>
  <c r="G99" i="16"/>
  <c r="AA19" i="10" s="1"/>
  <c r="G98" i="16"/>
  <c r="AA18" i="10" s="1"/>
  <c r="G97" i="16"/>
  <c r="AA17" i="10" s="1"/>
  <c r="G96" i="16"/>
  <c r="AA16" i="10" s="1"/>
  <c r="G95" i="16"/>
  <c r="AA15" i="10" s="1"/>
  <c r="G94" i="16"/>
  <c r="AA14" i="10" s="1"/>
  <c r="G93" i="16"/>
  <c r="AA13" i="10" s="1"/>
  <c r="G92" i="16"/>
  <c r="AA12" i="10" s="1"/>
  <c r="G91" i="16"/>
  <c r="AA11" i="10" s="1"/>
  <c r="G90" i="16"/>
  <c r="AA10" i="10" s="1"/>
  <c r="G89" i="16"/>
  <c r="AA9" i="10" s="1"/>
  <c r="G88" i="16"/>
  <c r="AA8" i="10" s="1"/>
  <c r="G87" i="16"/>
  <c r="AA7" i="10" s="1"/>
  <c r="G86" i="16"/>
  <c r="AA6" i="10" s="1"/>
  <c r="G85" i="16"/>
  <c r="AA5" i="10" s="1"/>
  <c r="G84" i="16"/>
  <c r="AA4" i="10" s="1"/>
  <c r="F102" i="16"/>
  <c r="Z22" i="10" s="1"/>
  <c r="F101" i="16"/>
  <c r="Z21" i="10" s="1"/>
  <c r="F100" i="16"/>
  <c r="Z20" i="10" s="1"/>
  <c r="F99" i="16"/>
  <c r="Z19" i="10" s="1"/>
  <c r="F98" i="16"/>
  <c r="Z18" i="10" s="1"/>
  <c r="F97" i="16"/>
  <c r="Z17" i="10" s="1"/>
  <c r="F96" i="16"/>
  <c r="Z16" i="10" s="1"/>
  <c r="F95" i="16"/>
  <c r="Z15" i="10" s="1"/>
  <c r="F94" i="16"/>
  <c r="Z14" i="10" s="1"/>
  <c r="F93" i="16"/>
  <c r="Z13" i="10" s="1"/>
  <c r="F92" i="16"/>
  <c r="Z12" i="10" s="1"/>
  <c r="F91" i="16"/>
  <c r="Z11" i="10" s="1"/>
  <c r="F90" i="16"/>
  <c r="Z10" i="10" s="1"/>
  <c r="F89" i="16"/>
  <c r="Z9" i="10" s="1"/>
  <c r="F88" i="16"/>
  <c r="Z8" i="10" s="1"/>
  <c r="F87" i="16"/>
  <c r="Z7" i="10" s="1"/>
  <c r="F86" i="16"/>
  <c r="Z6" i="10" s="1"/>
  <c r="F85" i="16"/>
  <c r="F84" i="16"/>
  <c r="Z4" i="10" s="1"/>
  <c r="E102" i="16"/>
  <c r="Y22" i="10" s="1"/>
  <c r="E101" i="16"/>
  <c r="Y21" i="10" s="1"/>
  <c r="E100" i="16"/>
  <c r="Y20" i="10" s="1"/>
  <c r="E99" i="16"/>
  <c r="Y19" i="10" s="1"/>
  <c r="E98" i="16"/>
  <c r="Y18" i="10" s="1"/>
  <c r="E97" i="16"/>
  <c r="Y17" i="10" s="1"/>
  <c r="E96" i="16"/>
  <c r="Y16" i="10" s="1"/>
  <c r="E95" i="16"/>
  <c r="Y15" i="10" s="1"/>
  <c r="E94" i="16"/>
  <c r="Y14" i="10" s="1"/>
  <c r="E93" i="16"/>
  <c r="Y13" i="10" s="1"/>
  <c r="E92" i="16"/>
  <c r="Y12" i="10" s="1"/>
  <c r="E91" i="16"/>
  <c r="Y11" i="10" s="1"/>
  <c r="E90" i="16"/>
  <c r="Y10" i="10" s="1"/>
  <c r="E89" i="16"/>
  <c r="Y9" i="10" s="1"/>
  <c r="E88" i="16"/>
  <c r="Y8" i="10" s="1"/>
  <c r="E87" i="16"/>
  <c r="Y7" i="10" s="1"/>
  <c r="E86" i="16"/>
  <c r="Y6" i="10" s="1"/>
  <c r="E85" i="16"/>
  <c r="Y5" i="10" s="1"/>
  <c r="E84" i="16"/>
  <c r="Y4" i="10" s="1"/>
  <c r="D102" i="16"/>
  <c r="X22" i="10" s="1"/>
  <c r="D101" i="16"/>
  <c r="X21" i="10" s="1"/>
  <c r="D100" i="16"/>
  <c r="X20" i="10" s="1"/>
  <c r="D99" i="16"/>
  <c r="X19" i="10" s="1"/>
  <c r="D98" i="16"/>
  <c r="X18" i="10" s="1"/>
  <c r="D97" i="16"/>
  <c r="X17" i="10" s="1"/>
  <c r="D96" i="16"/>
  <c r="X16" i="10" s="1"/>
  <c r="D95" i="16"/>
  <c r="X15" i="10" s="1"/>
  <c r="D94" i="16"/>
  <c r="X14" i="10" s="1"/>
  <c r="D93" i="16"/>
  <c r="X13" i="10" s="1"/>
  <c r="D92" i="16"/>
  <c r="X12" i="10" s="1"/>
  <c r="D91" i="16"/>
  <c r="X11" i="10" s="1"/>
  <c r="D90" i="16"/>
  <c r="X10" i="10" s="1"/>
  <c r="D89" i="16"/>
  <c r="X9" i="10" s="1"/>
  <c r="D88" i="16"/>
  <c r="X8" i="10" s="1"/>
  <c r="D87" i="16"/>
  <c r="X7" i="10" s="1"/>
  <c r="D86" i="16"/>
  <c r="X6" i="10" s="1"/>
  <c r="D85" i="16"/>
  <c r="X5" i="10" s="1"/>
  <c r="D84" i="16"/>
  <c r="X4" i="10" s="1"/>
  <c r="C102" i="16"/>
  <c r="W22" i="10" s="1"/>
  <c r="C101" i="16"/>
  <c r="W21" i="10" s="1"/>
  <c r="C100" i="16"/>
  <c r="W20" i="10" s="1"/>
  <c r="C99" i="16"/>
  <c r="W19" i="10" s="1"/>
  <c r="C98" i="16"/>
  <c r="W18" i="10" s="1"/>
  <c r="C97" i="16"/>
  <c r="W17" i="10" s="1"/>
  <c r="C96" i="16"/>
  <c r="W16" i="10" s="1"/>
  <c r="C95" i="16"/>
  <c r="W15" i="10" s="1"/>
  <c r="C94" i="16"/>
  <c r="W14" i="10" s="1"/>
  <c r="C93" i="16"/>
  <c r="W13" i="10" s="1"/>
  <c r="C92" i="16"/>
  <c r="W12" i="10" s="1"/>
  <c r="C91" i="16"/>
  <c r="W11" i="10" s="1"/>
  <c r="C90" i="16"/>
  <c r="W10" i="10" s="1"/>
  <c r="C89" i="16"/>
  <c r="W9" i="10" s="1"/>
  <c r="C88" i="16"/>
  <c r="W8" i="10" s="1"/>
  <c r="C87" i="16"/>
  <c r="W7" i="10" s="1"/>
  <c r="C86" i="16"/>
  <c r="W6" i="10" s="1"/>
  <c r="C85" i="16"/>
  <c r="W5" i="10" s="1"/>
  <c r="C84" i="16"/>
  <c r="W4" i="10" s="1"/>
  <c r="B102" i="16"/>
  <c r="V22" i="10" s="1"/>
  <c r="B101" i="16"/>
  <c r="V21" i="10" s="1"/>
  <c r="B100" i="16"/>
  <c r="V20" i="10" s="1"/>
  <c r="B99" i="16"/>
  <c r="V19" i="10" s="1"/>
  <c r="B98" i="16"/>
  <c r="V18" i="10" s="1"/>
  <c r="B97" i="16"/>
  <c r="V17" i="10" s="1"/>
  <c r="B96" i="16"/>
  <c r="V16" i="10" s="1"/>
  <c r="B95" i="16"/>
  <c r="V15" i="10" s="1"/>
  <c r="B94" i="16"/>
  <c r="V14" i="10" s="1"/>
  <c r="B93" i="16"/>
  <c r="V13" i="10" s="1"/>
  <c r="B92" i="16"/>
  <c r="V12" i="10" s="1"/>
  <c r="B91" i="16"/>
  <c r="V11" i="10" s="1"/>
  <c r="B90" i="16"/>
  <c r="V10" i="10" s="1"/>
  <c r="B89" i="16"/>
  <c r="V9" i="10" s="1"/>
  <c r="B88" i="16"/>
  <c r="V8" i="10" s="1"/>
  <c r="B87" i="16"/>
  <c r="V7" i="10" s="1"/>
  <c r="B86" i="16"/>
  <c r="V6" i="10" s="1"/>
  <c r="B85" i="16"/>
  <c r="V5" i="10" s="1"/>
  <c r="B84" i="16"/>
  <c r="V4" i="10" s="1"/>
  <c r="A102" i="16"/>
  <c r="U22" i="10" s="1"/>
  <c r="A101" i="16"/>
  <c r="U21" i="10" s="1"/>
  <c r="A100" i="16"/>
  <c r="U20" i="10" s="1"/>
  <c r="A99" i="16"/>
  <c r="U19" i="10" s="1"/>
  <c r="A98" i="16"/>
  <c r="U18" i="10" s="1"/>
  <c r="A97" i="16"/>
  <c r="U17" i="10" s="1"/>
  <c r="A96" i="16"/>
  <c r="U16" i="10" s="1"/>
  <c r="A95" i="16"/>
  <c r="U15" i="10" s="1"/>
  <c r="A94" i="16"/>
  <c r="U14" i="10" s="1"/>
  <c r="A93" i="16"/>
  <c r="U13" i="10" s="1"/>
  <c r="A92" i="16"/>
  <c r="U12" i="10" s="1"/>
  <c r="A91" i="16"/>
  <c r="U11" i="10" s="1"/>
  <c r="A90" i="16"/>
  <c r="U10" i="10" s="1"/>
  <c r="A89" i="16"/>
  <c r="U9" i="10" s="1"/>
  <c r="A88" i="16"/>
  <c r="U8" i="10" s="1"/>
  <c r="A87" i="16"/>
  <c r="U7" i="10" s="1"/>
  <c r="A86" i="16"/>
  <c r="U6" i="10" s="1"/>
  <c r="A85" i="16"/>
  <c r="U5" i="10" s="1"/>
  <c r="A84" i="16"/>
  <c r="U4" i="10" s="1"/>
  <c r="B70" i="16"/>
  <c r="B74" i="16" s="1"/>
  <c r="B83" i="16" s="1"/>
  <c r="V3" i="10" s="1"/>
  <c r="B68" i="16"/>
  <c r="B67" i="16"/>
  <c r="B66" i="16"/>
  <c r="B64" i="16"/>
  <c r="B61" i="16"/>
  <c r="B65" i="16"/>
  <c r="B63" i="16"/>
  <c r="B62" i="16"/>
  <c r="U2" i="16"/>
  <c r="T2" i="16"/>
  <c r="S2" i="16"/>
  <c r="R2" i="16"/>
  <c r="Q2" i="16"/>
  <c r="P2" i="16"/>
  <c r="O2" i="16"/>
  <c r="N2" i="16"/>
  <c r="M2" i="16"/>
  <c r="L2" i="16"/>
  <c r="K2" i="16"/>
  <c r="J2" i="16"/>
  <c r="I2" i="16"/>
  <c r="H2" i="16"/>
  <c r="G2" i="16"/>
  <c r="F2" i="16"/>
  <c r="E2" i="16"/>
  <c r="D2" i="16"/>
  <c r="C2" i="16"/>
  <c r="B2" i="16"/>
  <c r="U1" i="16"/>
  <c r="T1" i="16"/>
  <c r="S1" i="16"/>
  <c r="R1" i="16"/>
  <c r="Q1" i="16"/>
  <c r="P1" i="16"/>
  <c r="O1" i="16"/>
  <c r="N1" i="16"/>
  <c r="M1" i="16"/>
  <c r="L1" i="16"/>
  <c r="K1" i="16"/>
  <c r="J1" i="16"/>
  <c r="I1" i="16"/>
  <c r="H1" i="16"/>
  <c r="G1" i="16"/>
  <c r="F1" i="16"/>
  <c r="E1" i="16"/>
  <c r="D1" i="16"/>
  <c r="C1" i="16"/>
  <c r="B1" i="16"/>
  <c r="B1" i="20" l="1"/>
  <c r="B1" i="21"/>
  <c r="B2" i="18"/>
  <c r="B2" i="19"/>
  <c r="B1" i="19"/>
  <c r="B1" i="18"/>
  <c r="D2" i="18"/>
  <c r="D2" i="19"/>
  <c r="AI24" i="10"/>
  <c r="AI23" i="10"/>
  <c r="B76" i="17"/>
  <c r="D83" i="17" s="1"/>
  <c r="AF3" i="10" s="1"/>
  <c r="AF23" i="10" s="1"/>
  <c r="B78" i="17"/>
  <c r="F83" i="17" s="1"/>
  <c r="AH3" i="10" s="1"/>
  <c r="AH23" i="10" s="1"/>
  <c r="B77" i="17"/>
  <c r="E83" i="17" s="1"/>
  <c r="AG3" i="10" s="1"/>
  <c r="AG23" i="10" s="1"/>
  <c r="B80" i="17"/>
  <c r="H83" i="17" s="1"/>
  <c r="AJ3" i="10" s="1"/>
  <c r="B73" i="17"/>
  <c r="A83" i="17" s="1"/>
  <c r="AC3" i="10" s="1"/>
  <c r="B74" i="17"/>
  <c r="B83" i="17" s="1"/>
  <c r="AD3" i="10" s="1"/>
  <c r="V24" i="10"/>
  <c r="V23" i="10"/>
  <c r="B75" i="17"/>
  <c r="C83" i="17" s="1"/>
  <c r="AE3" i="10" s="1"/>
  <c r="B80" i="16"/>
  <c r="H83" i="16" s="1"/>
  <c r="AB3" i="10" s="1"/>
  <c r="B78" i="16"/>
  <c r="F83" i="16" s="1"/>
  <c r="Z3" i="10" s="1"/>
  <c r="B76" i="16"/>
  <c r="D83" i="16" s="1"/>
  <c r="X3" i="10" s="1"/>
  <c r="B75" i="16"/>
  <c r="C83" i="16" s="1"/>
  <c r="W3" i="10" s="1"/>
  <c r="B73" i="16"/>
  <c r="A83" i="16" s="1"/>
  <c r="U3" i="10" s="1"/>
  <c r="B79" i="16"/>
  <c r="G83" i="16" s="1"/>
  <c r="AA3" i="10" s="1"/>
  <c r="B77" i="16"/>
  <c r="E83" i="16" s="1"/>
  <c r="Y3" i="10" s="1"/>
  <c r="AF24" i="10" l="1"/>
  <c r="V25" i="10"/>
  <c r="C52" i="12" s="1"/>
  <c r="AI25" i="10"/>
  <c r="D57" i="12" s="1"/>
  <c r="AH24" i="10"/>
  <c r="AH25" i="10" s="1"/>
  <c r="D56" i="12" s="1"/>
  <c r="AG24" i="10"/>
  <c r="AG25" i="10" s="1"/>
  <c r="D55" i="12" s="1"/>
  <c r="AD23" i="10"/>
  <c r="AD24" i="10"/>
  <c r="AJ23" i="10"/>
  <c r="AJ24" i="10"/>
  <c r="AC23" i="10"/>
  <c r="AC24" i="10"/>
  <c r="AE23" i="10"/>
  <c r="AE24" i="10"/>
  <c r="AF25" i="10"/>
  <c r="D54" i="12" s="1"/>
  <c r="AA24" i="10"/>
  <c r="AA23" i="10"/>
  <c r="Z24" i="10"/>
  <c r="Z23" i="10"/>
  <c r="Y24" i="10"/>
  <c r="Y23" i="10"/>
  <c r="AB24" i="10"/>
  <c r="AB23" i="10"/>
  <c r="U24" i="10"/>
  <c r="U23" i="10"/>
  <c r="X24" i="10"/>
  <c r="X23" i="10"/>
  <c r="W24" i="10"/>
  <c r="W23" i="10"/>
  <c r="W25" i="10" l="1"/>
  <c r="C53" i="12" s="1"/>
  <c r="Z25" i="10"/>
  <c r="C56" i="12" s="1"/>
  <c r="E56" i="12" s="1"/>
  <c r="AC25" i="10"/>
  <c r="D51" i="12" s="1"/>
  <c r="AE25" i="10"/>
  <c r="D53" i="12" s="1"/>
  <c r="AD25" i="10"/>
  <c r="D52" i="12" s="1"/>
  <c r="E52" i="12" s="1"/>
  <c r="AJ25" i="10"/>
  <c r="D58" i="12" s="1"/>
  <c r="AA25" i="10"/>
  <c r="C57" i="12" s="1"/>
  <c r="E57" i="12" s="1"/>
  <c r="X25" i="10"/>
  <c r="C54" i="12" s="1"/>
  <c r="E54" i="12" s="1"/>
  <c r="U25" i="10"/>
  <c r="C51" i="12" s="1"/>
  <c r="AB25" i="10"/>
  <c r="C58" i="12" s="1"/>
  <c r="Y25" i="10"/>
  <c r="C55" i="12" s="1"/>
  <c r="E55" i="12" s="1"/>
  <c r="E53" i="12" l="1"/>
  <c r="E58" i="12"/>
  <c r="E51" i="12"/>
  <c r="U2" i="14" l="1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U1" i="14"/>
  <c r="T1" i="14"/>
  <c r="N1" i="14"/>
  <c r="S1" i="14"/>
  <c r="R1" i="14"/>
  <c r="Q1" i="14"/>
  <c r="P1" i="14"/>
  <c r="O1" i="14"/>
  <c r="M1" i="14"/>
  <c r="L1" i="14"/>
  <c r="K1" i="14"/>
  <c r="J1" i="14"/>
  <c r="I1" i="14"/>
  <c r="H1" i="14"/>
  <c r="G1" i="14"/>
  <c r="F1" i="14"/>
  <c r="E1" i="14"/>
  <c r="D1" i="14"/>
  <c r="C1" i="14"/>
  <c r="B1" i="14"/>
  <c r="B3" i="10"/>
  <c r="C3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T3" i="10"/>
  <c r="B4" i="10"/>
  <c r="C4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T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T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T6" i="10"/>
  <c r="B7" i="10"/>
  <c r="C7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3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A2" i="10"/>
  <c r="T24" i="10" l="1"/>
  <c r="C6" i="12" s="1"/>
  <c r="C32" i="12"/>
  <c r="R24" i="10"/>
  <c r="C33" i="12"/>
  <c r="S24" i="10"/>
  <c r="C31" i="12"/>
  <c r="Q24" i="10"/>
  <c r="C30" i="12"/>
  <c r="P24" i="10"/>
  <c r="C29" i="12"/>
  <c r="O24" i="10"/>
  <c r="C28" i="12"/>
  <c r="N24" i="10"/>
  <c r="C27" i="12"/>
  <c r="M24" i="10"/>
  <c r="C26" i="12"/>
  <c r="L24" i="10"/>
  <c r="C25" i="12"/>
  <c r="K24" i="10"/>
  <c r="C24" i="12"/>
  <c r="J24" i="10"/>
  <c r="I24" i="10"/>
  <c r="C23" i="12"/>
  <c r="C22" i="12"/>
  <c r="H24" i="10"/>
  <c r="C21" i="12"/>
  <c r="G24" i="10"/>
  <c r="E24" i="10"/>
  <c r="C5" i="12" s="1"/>
  <c r="D24" i="10"/>
  <c r="C4" i="12" s="1"/>
  <c r="C20" i="12"/>
  <c r="F24" i="10"/>
  <c r="D23" i="12" l="1"/>
  <c r="D31" i="12"/>
  <c r="D33" i="12"/>
  <c r="D32" i="12"/>
  <c r="D30" i="12"/>
  <c r="D29" i="12"/>
  <c r="D28" i="12"/>
  <c r="D27" i="12"/>
  <c r="D26" i="12"/>
  <c r="D25" i="12"/>
  <c r="D24" i="12"/>
  <c r="C35" i="12"/>
  <c r="C36" i="12" s="1"/>
  <c r="D22" i="12"/>
  <c r="D21" i="12"/>
  <c r="D20" i="12"/>
</calcChain>
</file>

<file path=xl/sharedStrings.xml><?xml version="1.0" encoding="utf-8"?>
<sst xmlns="http://schemas.openxmlformats.org/spreadsheetml/2006/main" count="599" uniqueCount="236">
  <si>
    <t>1. Personal &amp; programme details</t>
  </si>
  <si>
    <t>2. Attendance</t>
  </si>
  <si>
    <t xml:space="preserve">Parent ID No. </t>
  </si>
  <si>
    <t>Parent first name</t>
  </si>
  <si>
    <t>Parents last name</t>
  </si>
  <si>
    <t>Date registered interest</t>
  </si>
  <si>
    <t>Programme Start date</t>
  </si>
  <si>
    <t xml:space="preserve">Attended Week 1 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</si>
  <si>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</si>
  <si>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</si>
  <si>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</si>
  <si>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</si>
  <si>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</si>
  <si>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</si>
  <si>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</si>
  <si>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</si>
  <si>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</si>
  <si>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</si>
  <si>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</si>
  <si>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</si>
  <si>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</si>
  <si>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Date finished programme</t>
  </si>
  <si>
    <t xml:space="preserve"> </t>
  </si>
  <si>
    <t>Yes</t>
  </si>
  <si>
    <t>No</t>
  </si>
  <si>
    <t>Attended sessions</t>
  </si>
  <si>
    <t>No. of parents registered</t>
  </si>
  <si>
    <t>No. of parents started</t>
  </si>
  <si>
    <t>No. of parents completed</t>
  </si>
  <si>
    <t>Number</t>
  </si>
  <si>
    <t>Programme status</t>
  </si>
  <si>
    <t>Session attendance</t>
  </si>
  <si>
    <t xml:space="preserve">Week 1 </t>
  </si>
  <si>
    <t>No. parents attending</t>
  </si>
  <si>
    <t>% of parents attending</t>
  </si>
  <si>
    <t>Average % of session not attended</t>
  </si>
  <si>
    <t>Average attendance rate at sessions</t>
  </si>
  <si>
    <t>Baseline</t>
  </si>
  <si>
    <t>Endpoint</t>
  </si>
  <si>
    <t>Incredible Years Activity and Impact Dashboard</t>
  </si>
  <si>
    <t>Organisation name</t>
  </si>
  <si>
    <t>Programme</t>
  </si>
  <si>
    <t>Date programme started</t>
  </si>
  <si>
    <t>Date programme ended</t>
  </si>
  <si>
    <t>Group Leader 1</t>
  </si>
  <si>
    <t>Group Leader 2</t>
  </si>
  <si>
    <t>Group Leader 3</t>
  </si>
  <si>
    <t>Incredible Years Baby Programme</t>
  </si>
  <si>
    <t>When I play with my baby</t>
  </si>
  <si>
    <t>1. I have fun playing games with my baby such as Peekaboo</t>
  </si>
  <si>
    <t>2. I sing to my baby</t>
  </si>
  <si>
    <t>3. I read books to my baby</t>
  </si>
  <si>
    <t>4. I give my baby massages</t>
  </si>
  <si>
    <t>5. I find it hard to find time to play with my baby</t>
  </si>
  <si>
    <t>6 I talk and speak 'parent-ese' to my baby and describe my actions as well as my baby's actions</t>
  </si>
  <si>
    <t>7. I do baby physical exercises (tummy time, pull ups, walking etc.</t>
  </si>
  <si>
    <t>8. I provide visual stimulation for my baby (e.g. toys, hanging objects)</t>
  </si>
  <si>
    <t>9. I use hand puppets with my baby</t>
  </si>
  <si>
    <t>10. I smile at and praise my baby</t>
  </si>
  <si>
    <t>11. I mimic and imitate baby's sounds</t>
  </si>
  <si>
    <t>12. I find it hard to be affectionate with my baby</t>
  </si>
  <si>
    <t>13. I use hand signals to communicate with my baby</t>
  </si>
  <si>
    <t>14. I tell my baby I love him or her</t>
  </si>
  <si>
    <t>15. I label my baby's positive emotions</t>
  </si>
  <si>
    <t>When my baby is crying</t>
  </si>
  <si>
    <t>1. I find it hard to soothe my baby when s/he is crying</t>
  </si>
  <si>
    <t>2. I stay calm and use a calm down strategy when my baby is crying</t>
  </si>
  <si>
    <t>3. I figure out the reason for my baby's crying (hunger, dirty diaper, amount of simulation needed)</t>
  </si>
  <si>
    <t>4. I ask for help when I feel overwhelmed and stressed</t>
  </si>
  <si>
    <t>5. I moderate the amount of stimulation my baby needs when s/he is crying</t>
  </si>
  <si>
    <t>6. I feel confident I can help my baby feel safe, loved and secured</t>
  </si>
  <si>
    <t>7. I sing to my baby when s/he cries</t>
  </si>
  <si>
    <t>8. I label my baby's negative emotions</t>
  </si>
  <si>
    <t>9. I yell at my baby when s/he cries too long</t>
  </si>
  <si>
    <t>10. I touch my baby in soothing and loving ways</t>
  </si>
  <si>
    <t>My baby's development</t>
  </si>
  <si>
    <t>1. I keep track of my baby's physical, motor and language developmental progress (e.g., journal)</t>
  </si>
  <si>
    <t>2. I try to be flexible and baby-directed in terms of my baby's feeding schedule</t>
  </si>
  <si>
    <t>3. I worry about my baby's sleep schedule and patterns</t>
  </si>
  <si>
    <t>4. I plan activities I know will enhance my baby's language and physical development</t>
  </si>
  <si>
    <t>5. I am comfortable calling the doctor or nurse when I am unsure whether my baby is sick or not developing normally</t>
  </si>
  <si>
    <t>6. I assess my home to make it baby proof and safe (e.g., have car safety seat, water heater turned down, have smoke detectors</t>
  </si>
  <si>
    <t>7. I am worried about my baby's development</t>
  </si>
  <si>
    <t>8. I feel my baby is bonded to me</t>
  </si>
  <si>
    <t>9. I am baby-directed and put my baby in a central place in the household where s/he can see family action and I can talk to him or her</t>
  </si>
  <si>
    <t>10. I make everyday things such as diapering, feeding, and bath time fun rituals</t>
  </si>
  <si>
    <t>11. I am baby directed in my feeding approach</t>
  </si>
  <si>
    <t>Caring for myself</t>
  </si>
  <si>
    <t>1. I get a sitter so I have time for myself</t>
  </si>
  <si>
    <t>2. I know how to use calm down strategies when I am frustrated</t>
  </si>
  <si>
    <t>3. I work at developing my family and friend support system</t>
  </si>
  <si>
    <t>4. I pay attention to my needs for rest and self-care (taking naps, time with friends, exercise,)</t>
  </si>
  <si>
    <t>5. I find it helpful to share parenting ideas with other parents</t>
  </si>
  <si>
    <t>6. I find it helpful to share my parenting worries with others</t>
  </si>
  <si>
    <t>7. I involve other family members in understanding my babies interests and favourite games</t>
  </si>
  <si>
    <t xml:space="preserve">  a. I am happy in my role as a parent</t>
  </si>
  <si>
    <t xml:space="preserve">  b. Caring for my baby sometimes takes more time and energy than I have to give</t>
  </si>
  <si>
    <t xml:space="preserve">  c. I feel overwhelmed by the responsibility of being a parent</t>
  </si>
  <si>
    <t xml:space="preserve">  d. I feel close to my baby</t>
  </si>
  <si>
    <t xml:space="preserve">  e. I feel confident as a parent</t>
  </si>
  <si>
    <t>Parent name</t>
  </si>
  <si>
    <t>Parent ID</t>
  </si>
  <si>
    <t>Column1</t>
  </si>
  <si>
    <t>A: Emotions and affection</t>
  </si>
  <si>
    <t>1. I am able to show affection towards my child</t>
  </si>
  <si>
    <t>2. I can recognise when ny child is happy or sad</t>
  </si>
  <si>
    <t>3. I am confident my child can come to me if they're unhappy</t>
  </si>
  <si>
    <t>4. When my child is sad I understand why</t>
  </si>
  <si>
    <t>5. I have a good relationship with my child</t>
  </si>
  <si>
    <t>6. I find it hard to cuddle my child</t>
  </si>
  <si>
    <t>B: Play and enjoyment</t>
  </si>
  <si>
    <t>1. I am able to have fun with my child</t>
  </si>
  <si>
    <t>2. I am able to enjoy each stage of my child's development</t>
  </si>
  <si>
    <t>3. I am able to have nice days with my child</t>
  </si>
  <si>
    <t>4. I can plan activities that my child will enjoy</t>
  </si>
  <si>
    <t>5. Playing with my child comes easily to me</t>
  </si>
  <si>
    <t>6. I am able to help my child reach their full potential</t>
  </si>
  <si>
    <t>C: Empathy and understanding</t>
  </si>
  <si>
    <t>1. I able to explain things patiently to my child</t>
  </si>
  <si>
    <t>2. I can get my child to listen to me</t>
  </si>
  <si>
    <t>3. I am able to comfort my child</t>
  </si>
  <si>
    <t>4. I am able to listen to my child</t>
  </si>
  <si>
    <t>5. I am able to put myself in my child's shoes</t>
  </si>
  <si>
    <t>6. I understand my child's needs</t>
  </si>
  <si>
    <t>D. Control</t>
  </si>
  <si>
    <t>1. As a parent I feel I am in control</t>
  </si>
  <si>
    <t>2. My child will respond to the boundaries I put in place</t>
  </si>
  <si>
    <t>3. I can get my child to behave well without a battle</t>
  </si>
  <si>
    <t>4. I can remain calm when facing difficulties</t>
  </si>
  <si>
    <t>5. I can't stop my child behaving badly</t>
  </si>
  <si>
    <t>6. I am able to stay calm when my child is behaving badly</t>
  </si>
  <si>
    <t>E: Boundaries</t>
  </si>
  <si>
    <t>1. Setting limits and boundaries is easy for me</t>
  </si>
  <si>
    <t>2. I am able to stick to the rules I set for my child</t>
  </si>
  <si>
    <t>3. I am able to reason with my child</t>
  </si>
  <si>
    <t>4. I can find ways to avoid conflict</t>
  </si>
  <si>
    <t>5. I am consistent in the way I use discipline</t>
  </si>
  <si>
    <t>6. I am able to discipline my child without feeling guilty</t>
  </si>
  <si>
    <t>F: Pressures</t>
  </si>
  <si>
    <t>1. It is difficult to cope with other people's expectations of me as a parent</t>
  </si>
  <si>
    <t>2. I am not able to assert myself when other people tell me what to do with my child</t>
  </si>
  <si>
    <t>3. Listening to other people's advice makes it hard for me to decide what to do</t>
  </si>
  <si>
    <t>4. I can say 'no' to other people if I don't agree with them</t>
  </si>
  <si>
    <t>5. I can ignore pressure from other people to do things their way</t>
  </si>
  <si>
    <t>6. I do not feel a need to compare myself to other parents</t>
  </si>
  <si>
    <t>G: Self-acceptance</t>
  </si>
  <si>
    <t>1. I know I am a good enough parent</t>
  </si>
  <si>
    <t>2. I manage the pressures of parenting as well as other parents do</t>
  </si>
  <si>
    <t>3. I am not doing that well as a parent</t>
  </si>
  <si>
    <t>4. As a parent I can take most things in my stride</t>
  </si>
  <si>
    <t>5. I can be strong for my child</t>
  </si>
  <si>
    <t>6. My child feels safe around me</t>
  </si>
  <si>
    <t>H: Learning and knowledge</t>
  </si>
  <si>
    <t>1. I am able to recognise developmental changes in my child</t>
  </si>
  <si>
    <t>2. I can share ideas with other parents</t>
  </si>
  <si>
    <t>3. I am able to learn and use new ways of dealing with my child</t>
  </si>
  <si>
    <t>4. I am able to make changes needed to improve my child's behaviour</t>
  </si>
  <si>
    <t>5. I can overcome most problems with a bit of advice</t>
  </si>
  <si>
    <t>6. Knowing that other people have similar difficulties with their children makes it easier for me</t>
  </si>
  <si>
    <t>Number of completed items</t>
  </si>
  <si>
    <t>Target number of completed items</t>
  </si>
  <si>
    <t>Unadjusted scores</t>
  </si>
  <si>
    <t>Valid scores</t>
  </si>
  <si>
    <t>Total score</t>
  </si>
  <si>
    <t>TOPSE Baseline</t>
  </si>
  <si>
    <t>1. I am confident about feeding my baby</t>
  </si>
  <si>
    <t>2. I can settle my baby</t>
  </si>
  <si>
    <t>3. I am confident about helping my baby to establish a good sleep routine</t>
  </si>
  <si>
    <t>4. I know what to do when my baby cries</t>
  </si>
  <si>
    <t>5. I understand what my baby is trying to tell me</t>
  </si>
  <si>
    <t xml:space="preserve">6. I can soothe my baby when he/ she is distressed </t>
  </si>
  <si>
    <t>7. I am confident about playing with my baby</t>
  </si>
  <si>
    <t>8. If my baby has a common cold or slight fever, I am confident about handling this</t>
  </si>
  <si>
    <t>9. I feel sure that my partner will be there for me when I need support</t>
  </si>
  <si>
    <t xml:space="preserve">10. I am confident that my baby is doing well </t>
  </si>
  <si>
    <t>11. I can make decisions about the care of my baby</t>
  </si>
  <si>
    <t>12. Being a mother / father is very stressful for me</t>
  </si>
  <si>
    <t>13. I feel I am doing a good job as mother / father</t>
  </si>
  <si>
    <t>14. Other people think I am doing a good job as mother / father</t>
  </si>
  <si>
    <t xml:space="preserve">15. I feel that people will be there for me when I need support </t>
  </si>
  <si>
    <t>Not applicable</t>
  </si>
  <si>
    <t xml:space="preserve">No, hardly ever </t>
  </si>
  <si>
    <t>No, not very often</t>
  </si>
  <si>
    <t>Yes, some of the time</t>
  </si>
  <si>
    <t>Yes, most of the time</t>
  </si>
  <si>
    <t>Total score - valid</t>
  </si>
  <si>
    <t>No. of empty items</t>
  </si>
  <si>
    <t>Karitane Parenting Confidence Score - Baseline</t>
  </si>
  <si>
    <t>Topse - A Tool to Measure Parenting Self-efficacy</t>
  </si>
  <si>
    <t>Scores for each domain range from 0 to 60 - A higher score is better</t>
  </si>
  <si>
    <t>Domain</t>
  </si>
  <si>
    <t>Difference</t>
  </si>
  <si>
    <t>Karitane - Parenting Confidence</t>
  </si>
  <si>
    <t>Non-clinical range (40+)</t>
  </si>
  <si>
    <t>Mild clinical range (36-39)</t>
  </si>
  <si>
    <t>Moderate clinical range (31-35)</t>
  </si>
  <si>
    <t>Severe clinical range (30 or less)</t>
  </si>
  <si>
    <t>Total</t>
  </si>
  <si>
    <t>Normal</t>
  </si>
  <si>
    <t xml:space="preserve">Mild </t>
  </si>
  <si>
    <t>Moderate</t>
  </si>
  <si>
    <t>Severe</t>
  </si>
  <si>
    <t>Number of surveys administered</t>
  </si>
  <si>
    <t>Number of items complete</t>
  </si>
  <si>
    <t>TOTAL SCORE</t>
  </si>
  <si>
    <t>Total number of items available</t>
  </si>
  <si>
    <t>Valid</t>
  </si>
  <si>
    <t>Parenting strategies Questionnaire</t>
  </si>
  <si>
    <t>Average score</t>
  </si>
  <si>
    <t>Number of assessments</t>
  </si>
  <si>
    <t>1. I've been feeling optimistic about my future</t>
  </si>
  <si>
    <t>3. I've been feeling relaxed</t>
  </si>
  <si>
    <t>2. I've been feeling useful</t>
  </si>
  <si>
    <t>4. I've been feeling interested in other people</t>
  </si>
  <si>
    <t>5. I've had energy to spare</t>
  </si>
  <si>
    <t>6. I've been dealing with problems well</t>
  </si>
  <si>
    <t>7. I've been thinking clearly</t>
  </si>
  <si>
    <t>8. I've been feeling good about myself</t>
  </si>
  <si>
    <t>9. I've been feeling close to other people</t>
  </si>
  <si>
    <t>10. I've been feeling confident</t>
  </si>
  <si>
    <t>11. I've been able to make up my own mind about things</t>
  </si>
  <si>
    <t>12. I've been feeling loved</t>
  </si>
  <si>
    <t>13. I've been interested in new things</t>
  </si>
  <si>
    <t>14. I've been feeling cheerful</t>
  </si>
  <si>
    <t>Score</t>
  </si>
  <si>
    <t>Validity</t>
  </si>
  <si>
    <t>WEMWBS - Baseline</t>
  </si>
  <si>
    <t>WEMWBS Endpoint</t>
  </si>
  <si>
    <t xml:space="preserve">WEMWBS </t>
  </si>
  <si>
    <t>Moderate levels of wellbeing (43-59)</t>
  </si>
  <si>
    <t>Low levels of wellbeing (&lt;43)</t>
  </si>
  <si>
    <t>High levels of wellbeing (&gt;=60)</t>
  </si>
  <si>
    <t xml:space="preserve">High </t>
  </si>
  <si>
    <t>low</t>
  </si>
  <si>
    <t>Well-being levels</t>
  </si>
  <si>
    <t>Data collection and reporting tool V3.0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</si>
</sst>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3"/>
      <scheme val="minor"/>
    </font>
    <font>
      <b/>
      <sz val="11"/>
      <color theme="0"/>
      <name val="Calibri"/>
      <family val="3"/>
      <scheme val="minor"/>
    </font>
    <font>
      <sz val="11"/>
      <color theme="0"/>
      <name val="Calibri"/>
      <family val="3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theme="5"/>
      <name val="Calibri"/>
      <family val="2"/>
      <scheme val="minor"/>
    </font>
    <font>
      <sz val="18"/>
      <color rgb="FF00B05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5" tint="0.39997558519241921"/>
      <name val="Calibri"/>
      <family val="2"/>
      <scheme val="minor"/>
    </font>
    <font>
      <sz val="18"/>
      <color theme="5" tint="0.399975585192419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1" fillId="3" borderId="0" xfId="0" applyFont="1" applyFill="1"/>
    <xf numFmtId="0" fontId="3" fillId="3" borderId="0" xfId="0" applyFont="1" applyFill="1"/>
    <xf numFmtId="0" fontId="0" fillId="3" borderId="4" xfId="0" applyFill="1" applyBorder="1" applyAlignment="1">
      <alignment wrapText="1"/>
    </xf>
    <xf numFmtId="0" fontId="0" fillId="0" borderId="5" xfId="0" applyBorder="1"/>
    <xf numFmtId="0" fontId="0" fillId="3" borderId="0" xfId="0" applyFill="1"/>
    <xf numFmtId="0" fontId="1" fillId="3" borderId="5" xfId="0" applyFont="1" applyFill="1" applyBorder="1"/>
    <xf numFmtId="14" fontId="0" fillId="0" borderId="5" xfId="0" applyNumberFormat="1" applyBorder="1"/>
    <xf numFmtId="0" fontId="0" fillId="0" borderId="0" xfId="0" applyAlignment="1">
      <alignment horizontal="center"/>
    </xf>
    <xf numFmtId="0" fontId="7" fillId="4" borderId="7" xfId="0" applyFont="1" applyFill="1" applyBorder="1"/>
    <xf numFmtId="0" fontId="7" fillId="4" borderId="6" xfId="0" applyFont="1" applyFill="1" applyBorder="1"/>
    <xf numFmtId="0" fontId="7" fillId="4" borderId="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0" fontId="0" fillId="6" borderId="0" xfId="0" applyFill="1"/>
    <xf numFmtId="0" fontId="9" fillId="5" borderId="6" xfId="0" applyFont="1" applyFill="1" applyBorder="1" applyAlignment="1">
      <alignment horizontal="center"/>
    </xf>
    <xf numFmtId="9" fontId="9" fillId="5" borderId="6" xfId="1" applyFont="1" applyFill="1" applyBorder="1" applyAlignment="1">
      <alignment horizontal="center"/>
    </xf>
    <xf numFmtId="0" fontId="9" fillId="5" borderId="6" xfId="0" applyFont="1" applyFill="1" applyBorder="1"/>
    <xf numFmtId="0" fontId="8" fillId="5" borderId="0" xfId="0" applyFont="1" applyFill="1"/>
    <xf numFmtId="0" fontId="14" fillId="8" borderId="0" xfId="0" applyFont="1" applyFill="1" applyAlignment="1">
      <alignment wrapText="1"/>
    </xf>
    <xf numFmtId="0" fontId="1" fillId="7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1" fillId="7" borderId="8" xfId="0" applyFont="1" applyFill="1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wrapText="1"/>
    </xf>
    <xf numFmtId="0" fontId="0" fillId="7" borderId="0" xfId="0" applyFill="1" applyAlignment="1">
      <alignment wrapText="1"/>
    </xf>
    <xf numFmtId="0" fontId="0" fillId="7" borderId="8" xfId="0" applyFill="1" applyBorder="1" applyAlignment="1">
      <alignment wrapText="1"/>
    </xf>
    <xf numFmtId="0" fontId="14" fillId="8" borderId="0" xfId="0" applyFont="1" applyFill="1" applyAlignment="1">
      <alignment horizontal="center" wrapText="1"/>
    </xf>
    <xf numFmtId="0" fontId="0" fillId="9" borderId="0" xfId="0" applyFill="1"/>
    <xf numFmtId="0" fontId="5" fillId="9" borderId="0" xfId="0" applyFont="1" applyFill="1"/>
    <xf numFmtId="0" fontId="14" fillId="9" borderId="0" xfId="0" applyFont="1" applyFill="1" applyAlignment="1">
      <alignment wrapText="1"/>
    </xf>
    <xf numFmtId="0" fontId="15" fillId="9" borderId="0" xfId="0" applyFont="1" applyFill="1"/>
    <xf numFmtId="0" fontId="16" fillId="9" borderId="0" xfId="0" applyFont="1" applyFill="1"/>
    <xf numFmtId="0" fontId="17" fillId="9" borderId="0" xfId="0" applyFont="1" applyFill="1"/>
    <xf numFmtId="0" fontId="18" fillId="9" borderId="0" xfId="0" applyFont="1" applyFill="1"/>
    <xf numFmtId="0" fontId="14" fillId="10" borderId="11" xfId="0" applyFont="1" applyFill="1" applyBorder="1" applyAlignment="1">
      <alignment wrapText="1"/>
    </xf>
    <xf numFmtId="0" fontId="14" fillId="10" borderId="10" xfId="0" applyFont="1" applyFill="1" applyBorder="1" applyAlignment="1">
      <alignment horizontal="center" wrapText="1"/>
    </xf>
    <xf numFmtId="0" fontId="14" fillId="10" borderId="12" xfId="0" applyFont="1" applyFill="1" applyBorder="1" applyAlignment="1">
      <alignment horizontal="center" wrapText="1"/>
    </xf>
    <xf numFmtId="0" fontId="14" fillId="10" borderId="13" xfId="0" applyFont="1" applyFill="1" applyBorder="1" applyAlignment="1">
      <alignment wrapText="1"/>
    </xf>
    <xf numFmtId="0" fontId="14" fillId="10" borderId="4" xfId="0" applyFont="1" applyFill="1" applyBorder="1" applyAlignment="1">
      <alignment horizontal="center" wrapText="1"/>
    </xf>
    <xf numFmtId="0" fontId="14" fillId="10" borderId="14" xfId="0" applyFont="1" applyFill="1" applyBorder="1" applyAlignment="1">
      <alignment horizontal="center" wrapText="1"/>
    </xf>
    <xf numFmtId="0" fontId="0" fillId="7" borderId="15" xfId="0" applyFill="1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wrapText="1"/>
    </xf>
    <xf numFmtId="0" fontId="19" fillId="7" borderId="15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1" fillId="11" borderId="13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  <xf numFmtId="0" fontId="1" fillId="11" borderId="14" xfId="0" applyFont="1" applyFill="1" applyBorder="1" applyAlignment="1">
      <alignment wrapText="1"/>
    </xf>
    <xf numFmtId="14" fontId="0" fillId="0" borderId="17" xfId="0" applyNumberFormat="1" applyBorder="1"/>
    <xf numFmtId="0" fontId="0" fillId="0" borderId="16" xfId="0" applyBorder="1"/>
    <xf numFmtId="0" fontId="0" fillId="0" borderId="18" xfId="0" applyBorder="1" applyAlignment="1">
      <alignment wrapText="1"/>
    </xf>
    <xf numFmtId="0" fontId="14" fillId="12" borderId="11" xfId="0" applyFont="1" applyFill="1" applyBorder="1" applyAlignment="1">
      <alignment wrapText="1"/>
    </xf>
    <xf numFmtId="0" fontId="14" fillId="12" borderId="20" xfId="0" applyFont="1" applyFill="1" applyBorder="1" applyAlignment="1">
      <alignment wrapText="1"/>
    </xf>
    <xf numFmtId="0" fontId="14" fillId="12" borderId="10" xfId="0" applyFont="1" applyFill="1" applyBorder="1" applyAlignment="1">
      <alignment horizontal="center" wrapText="1"/>
    </xf>
    <xf numFmtId="0" fontId="14" fillId="12" borderId="12" xfId="0" applyFont="1" applyFill="1" applyBorder="1" applyAlignment="1">
      <alignment horizontal="center" wrapText="1"/>
    </xf>
    <xf numFmtId="0" fontId="14" fillId="12" borderId="21" xfId="0" applyFont="1" applyFill="1" applyBorder="1" applyAlignment="1">
      <alignment horizontal="center" wrapText="1"/>
    </xf>
    <xf numFmtId="0" fontId="14" fillId="12" borderId="22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13" borderId="0" xfId="0" applyFill="1" applyAlignment="1">
      <alignment wrapText="1"/>
    </xf>
    <xf numFmtId="0" fontId="0" fillId="13" borderId="19" xfId="0" applyFill="1" applyBorder="1" applyAlignment="1">
      <alignment horizontal="center" wrapText="1"/>
    </xf>
    <xf numFmtId="0" fontId="1" fillId="14" borderId="11" xfId="0" applyFont="1" applyFill="1" applyBorder="1" applyAlignment="1">
      <alignment horizontal="center" wrapText="1"/>
    </xf>
    <xf numFmtId="0" fontId="1" fillId="14" borderId="12" xfId="0" applyFont="1" applyFill="1" applyBorder="1" applyAlignment="1">
      <alignment horizontal="center" wrapText="1"/>
    </xf>
    <xf numFmtId="0" fontId="1" fillId="14" borderId="13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/>
    </xf>
    <xf numFmtId="0" fontId="0" fillId="0" borderId="24" xfId="0" applyBorder="1"/>
    <xf numFmtId="0" fontId="0" fillId="0" borderId="23" xfId="0" applyBorder="1"/>
    <xf numFmtId="0" fontId="0" fillId="15" borderId="0" xfId="0" applyFill="1"/>
    <xf numFmtId="0" fontId="13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22" fillId="5" borderId="6" xfId="0" applyFont="1" applyFill="1" applyBorder="1"/>
    <xf numFmtId="0" fontId="26" fillId="5" borderId="6" xfId="0" applyFont="1" applyFill="1" applyBorder="1"/>
    <xf numFmtId="0" fontId="27" fillId="5" borderId="6" xfId="0" applyFont="1" applyFill="1" applyBorder="1"/>
    <xf numFmtId="0" fontId="28" fillId="5" borderId="6" xfId="0" applyFont="1" applyFill="1" applyBorder="1"/>
    <xf numFmtId="0" fontId="7" fillId="4" borderId="6" xfId="0" applyFont="1" applyFill="1" applyBorder="1" applyAlignment="1">
      <alignment horizontal="center" wrapText="1"/>
    </xf>
    <xf numFmtId="0" fontId="10" fillId="0" borderId="25" xfId="0" applyFont="1" applyBorder="1"/>
    <xf numFmtId="9" fontId="10" fillId="0" borderId="6" xfId="1" applyFont="1" applyFill="1" applyBorder="1" applyAlignment="1">
      <alignment horizontal="center"/>
    </xf>
    <xf numFmtId="0" fontId="10" fillId="0" borderId="26" xfId="0" applyFont="1" applyBorder="1"/>
    <xf numFmtId="9" fontId="23" fillId="5" borderId="6" xfId="1" applyFont="1" applyFill="1" applyBorder="1" applyAlignment="1">
      <alignment horizontal="center"/>
    </xf>
    <xf numFmtId="9" fontId="24" fillId="5" borderId="6" xfId="1" applyFont="1" applyFill="1" applyBorder="1" applyAlignment="1">
      <alignment horizontal="center"/>
    </xf>
    <xf numFmtId="9" fontId="25" fillId="5" borderId="6" xfId="1" applyFont="1" applyFill="1" applyBorder="1" applyAlignment="1">
      <alignment horizontal="center"/>
    </xf>
    <xf numFmtId="1" fontId="10" fillId="0" borderId="27" xfId="1" applyNumberFormat="1" applyFont="1" applyFill="1" applyBorder="1" applyAlignment="1">
      <alignment horizontal="center"/>
    </xf>
    <xf numFmtId="0" fontId="29" fillId="5" borderId="6" xfId="0" applyFont="1" applyFill="1" applyBorder="1"/>
    <xf numFmtId="9" fontId="30" fillId="5" borderId="6" xfId="1" applyFont="1" applyFill="1" applyBorder="1" applyAlignment="1">
      <alignment horizontal="center"/>
    </xf>
    <xf numFmtId="0" fontId="0" fillId="0" borderId="29" xfId="0" applyBorder="1"/>
    <xf numFmtId="0" fontId="0" fillId="0" borderId="28" xfId="0" applyBorder="1"/>
    <xf numFmtId="0" fontId="0" fillId="2" borderId="28" xfId="0" applyFill="1" applyBorder="1"/>
    <xf numFmtId="0" fontId="5" fillId="5" borderId="0" xfId="0" applyFont="1" applyFill="1" applyAlignment="1">
      <alignment wrapText="1"/>
    </xf>
    <xf numFmtId="0" fontId="0" fillId="5" borderId="0" xfId="0" applyFill="1"/>
    <xf numFmtId="0" fontId="18" fillId="9" borderId="0" xfId="0" applyFont="1" applyFill="1" applyAlignment="1">
      <alignment wrapText="1"/>
    </xf>
    <xf numFmtId="0" fontId="18" fillId="9" borderId="0" xfId="0" applyFont="1" applyFill="1"/>
    <xf numFmtId="0" fontId="0" fillId="5" borderId="0" xfId="0" applyFill="1" applyAlignment="1">
      <alignment wrapText="1"/>
    </xf>
    <xf numFmtId="0" fontId="20" fillId="11" borderId="11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11" borderId="10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3" fillId="15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diagonalUp="0" diagonalDown="0"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  <vertical style="thin">
          <color rgb="FF7030A0"/>
        </vertical>
        <horizontal style="thin">
          <color rgb="FF7030A0"/>
        </horizontal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theme="0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colors>
    <mruColors>
      <color rgb="FF000099"/>
      <color rgb="FFE62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IY Toddler</a:t>
            </a:r>
            <a:r>
              <a:rPr lang="en-GB" sz="1800" b="1" baseline="0"/>
              <a:t> - No. registered / started / completed</a:t>
            </a:r>
            <a:endParaRPr lang="en-GB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DASHBOARD!$B$4:$B$6</c:f>
              <c:strCache>
                <c:ptCount val="3"/>
                <c:pt idx="0">
                  <c:v>No. of parents registered</c:v>
                </c:pt>
                <c:pt idx="1">
                  <c:v>No. of parents started</c:v>
                </c:pt>
                <c:pt idx="2">
                  <c:v>No. of parents completed</c:v>
                </c:pt>
              </c:strCache>
            </c:strRef>
          </c:cat>
          <c:val>
            <c:numRef>
              <c:f>DASHBOARD!$C$4:$C$6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F-4558-9F17-092AE0E51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297168"/>
        <c:axId val="758295856"/>
      </c:barChart>
      <c:catAx>
        <c:axId val="75829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295856"/>
        <c:crosses val="autoZero"/>
        <c:auto val="1"/>
        <c:lblAlgn val="ctr"/>
        <c:lblOffset val="100"/>
        <c:noMultiLvlLbl val="0"/>
      </c:catAx>
      <c:valAx>
        <c:axId val="75829585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29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% of parents</a:t>
            </a:r>
            <a:r>
              <a:rPr lang="en-GB" sz="1800" b="1" baseline="0"/>
              <a:t> attending each week</a:t>
            </a:r>
            <a:endParaRPr lang="en-GB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3540394932852454"/>
          <c:y val="0.22434362521434034"/>
          <c:w val="0.8385173403822388"/>
          <c:h val="0.542374920379437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DASHBOARD!$D$19</c:f>
              <c:strCache>
                <c:ptCount val="1"/>
                <c:pt idx="0">
                  <c:v>% of parents attending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DASHBOARD!$B$20:$B$33</c:f>
              <c:strCache>
                <c:ptCount val="14"/>
                <c:pt idx="0">
                  <c:v>Week 1 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</c:strCache>
            </c:strRef>
          </c:cat>
          <c:val>
            <c:numRef>
              <c:f>DASHBOARD!$D$20:$D$33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A-47BE-A0E8-F085DCDDE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060488"/>
        <c:axId val="1047055568"/>
      </c:barChart>
      <c:catAx>
        <c:axId val="104706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055568"/>
        <c:crosses val="autoZero"/>
        <c:auto val="1"/>
        <c:lblAlgn val="ctr"/>
        <c:lblOffset val="100"/>
        <c:noMultiLvlLbl val="0"/>
      </c:catAx>
      <c:valAx>
        <c:axId val="10470555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06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6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1"/>
              <a:t>Average attendance</a:t>
            </a:r>
            <a:r>
              <a:rPr lang="en-GB" sz="1800" b="1" baseline="0"/>
              <a:t> rate at sessions</a:t>
            </a:r>
            <a:endParaRPr lang="en-GB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28361636045494315"/>
          <c:y val="0.14690692509590147"/>
          <c:w val="0.44387860892388453"/>
          <c:h val="0.8194682010902483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43-4651-841D-CC5760FCD160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43-4651-841D-CC5760FCD16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43-4651-841D-CC5760FCD1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DASHBOARD!$B$35:$B$36</c:f>
              <c:strCache>
                <c:ptCount val="2"/>
                <c:pt idx="0">
                  <c:v>Average attendance rate at sessions</c:v>
                </c:pt>
                <c:pt idx="1">
                  <c:v>Average % of session not attended</c:v>
                </c:pt>
              </c:strCache>
            </c:strRef>
          </c:cat>
          <c:val>
            <c:numRef>
              <c:f>DASHBOARD!$C$35:$C$36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3-4651-841D-CC5760FCD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DASHBOARD!$C$50</c:f>
              <c:strCache>
                <c:ptCount val="1"/>
                <c:pt idx="0">
                  <c:v>Baseline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DASHBOARD!$B$51:$B$58</c:f>
              <c:strCache>
                <c:ptCount val="8"/>
                <c:pt idx="0">
                  <c:v>A: Emotions and affection</c:v>
                </c:pt>
                <c:pt idx="1">
                  <c:v>B: Play and enjoyment</c:v>
                </c:pt>
                <c:pt idx="2">
                  <c:v>C: Empathy and understanding</c:v>
                </c:pt>
                <c:pt idx="3">
                  <c:v>D. Control</c:v>
                </c:pt>
                <c:pt idx="4">
                  <c:v>E: Boundaries</c:v>
                </c:pt>
                <c:pt idx="5">
                  <c:v>F: Pressures</c:v>
                </c:pt>
                <c:pt idx="6">
                  <c:v>G: Self-acceptance</c:v>
                </c:pt>
                <c:pt idx="7">
                  <c:v>H: Learning and knowledge</c:v>
                </c:pt>
              </c:strCache>
            </c:strRef>
          </c:cat>
          <c:val>
            <c:numRef>
              <c:f>DASHBOARD!$C$51:$C$58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5-4BDB-8D05-385C4C0EA4E4}"/>
            </c:ext>
          </c:extLst>
        </c:ser>
        <c:ser>
          <c:idx val="1"/>
          <c:order val="1"/>
          <c:tx>
            <c:strRef>
              <c:f>DASHBOARD!$D$50</c:f>
              <c:strCache>
                <c:ptCount val="1"/>
                <c:pt idx="0">
                  <c:v>Endpoint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DASHBOARD!$B$51:$B$58</c:f>
              <c:strCache>
                <c:ptCount val="8"/>
                <c:pt idx="0">
                  <c:v>A: Emotions and affection</c:v>
                </c:pt>
                <c:pt idx="1">
                  <c:v>B: Play and enjoyment</c:v>
                </c:pt>
                <c:pt idx="2">
                  <c:v>C: Empathy and understanding</c:v>
                </c:pt>
                <c:pt idx="3">
                  <c:v>D. Control</c:v>
                </c:pt>
                <c:pt idx="4">
                  <c:v>E: Boundaries</c:v>
                </c:pt>
                <c:pt idx="5">
                  <c:v>F: Pressures</c:v>
                </c:pt>
                <c:pt idx="6">
                  <c:v>G: Self-acceptance</c:v>
                </c:pt>
                <c:pt idx="7">
                  <c:v>H: Learning and knowledge</c:v>
                </c:pt>
              </c:strCache>
            </c:strRef>
          </c:cat>
          <c:val>
            <c:numRef>
              <c:f>DASHBOARD!$D$51:$D$58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5-4BDB-8D05-385C4C0EA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1911288"/>
        <c:axId val="771912600"/>
      </c:barChart>
      <c:catAx>
        <c:axId val="77191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912600"/>
        <c:crosses val="autoZero"/>
        <c:auto val="1"/>
        <c:lblAlgn val="ctr"/>
        <c:lblOffset val="100"/>
        <c:noMultiLvlLbl val="0"/>
      </c:catAx>
      <c:valAx>
        <c:axId val="77191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911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>
                <a:solidFill>
                  <a:sysClr val="windowText" lastClr="000000"/>
                </a:solidFill>
              </a:rPr>
              <a:t>Karitane Parenting Confidence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DASHBOARD!$B$71</c:f>
              <c:strCache>
                <c:ptCount val="1"/>
                <c:pt idx="0">
                  <c:v>Non-clinical range (40+)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DASHBOARD!$C$70:$D$70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DASHBOARD!$C$71:$D$71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63-4C79-A26C-DF2B9D7506D8}"/>
            </c:ext>
          </c:extLst>
        </c:ser>
        <c:ser>
          <c:idx val="1"/>
          <c:order val="1"/>
          <c:tx>
            <c:strRef>
              <c:f>DASHBOARD!$B$72</c:f>
              <c:strCache>
                <c:ptCount val="1"/>
                <c:pt idx="0">
                  <c:v>Mild clinical range (36-39)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DASHBOARD!$C$70:$D$70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DASHBOARD!$C$72:$D$72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63-4C79-A26C-DF2B9D7506D8}"/>
            </c:ext>
          </c:extLst>
        </c:ser>
        <c:ser>
          <c:idx val="2"/>
          <c:order val="2"/>
          <c:tx>
            <c:strRef>
              <c:f>DASHBOARD!$B$73</c:f>
              <c:strCache>
                <c:ptCount val="1"/>
                <c:pt idx="0">
                  <c:v>Moderate clinical range (31-35)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DASHBOARD!$C$70:$D$70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DASHBOARD!$C$73:$D$73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63-4C79-A26C-DF2B9D7506D8}"/>
            </c:ext>
          </c:extLst>
        </c:ser>
        <c:ser>
          <c:idx val="3"/>
          <c:order val="3"/>
          <c:tx>
            <c:strRef>
              <c:f>DASHBOARD!$B$74</c:f>
              <c:strCache>
                <c:ptCount val="1"/>
                <c:pt idx="0">
                  <c:v>Severe clinical range (30 or less)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DASHBOARD!$C$70:$D$70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DASHBOARD!$C$74:$D$74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63-4C79-A26C-DF2B9D750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9220888"/>
        <c:axId val="699217608"/>
      </c:barChart>
      <c:catAx>
        <c:axId val="69922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217608"/>
        <c:crosses val="autoZero"/>
        <c:auto val="1"/>
        <c:lblAlgn val="ctr"/>
        <c:lblOffset val="100"/>
        <c:noMultiLvlLbl val="0"/>
      </c:catAx>
      <c:valAx>
        <c:axId val="69921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22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Parenting</a:t>
            </a:r>
            <a:r>
              <a:rPr lang="en-GB" baseline="0"/>
              <a:t> Strategies Questionnaire - average scores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0691055273541682"/>
          <c:y val="0.20940855843899656"/>
          <c:w val="0.89308944726458317"/>
          <c:h val="0.687158991166948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DASHBOARD!$C$86:$D$86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DASHBOARD!$C$88:$D$88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4-4499-BCC3-232B6B81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949144"/>
        <c:axId val="782944552"/>
      </c:barChart>
      <c:catAx>
        <c:axId val="78294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944552"/>
        <c:crosses val="autoZero"/>
        <c:auto val="1"/>
        <c:lblAlgn val="ctr"/>
        <c:lblOffset val="100"/>
        <c:noMultiLvlLbl val="0"/>
      </c:catAx>
      <c:valAx>
        <c:axId val="782944552"/>
        <c:scaling>
          <c:orientation val="minMax"/>
          <c:max val="2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2949144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000" b="1">
                <a:solidFill>
                  <a:sysClr val="windowText" lastClr="000000"/>
                </a:solidFill>
              </a:rPr>
              <a:t>Warwick</a:t>
            </a:r>
            <a:r>
              <a:rPr lang="en-GB" sz="2000" b="1" baseline="0">
                <a:solidFill>
                  <a:sysClr val="windowText" lastClr="000000"/>
                </a:solidFill>
              </a:rPr>
              <a:t>-Edinburgh Mental Well-being Scale</a:t>
            </a:r>
            <a:endParaRPr lang="en-GB" sz="2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DASHBOARD!$B$106</c:f>
              <c:strCache>
                <c:ptCount val="1"/>
                <c:pt idx="0">
                  <c:v>High levels of wellbeing (&gt;=60)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DASHBOARD!$C$105:$D$105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DASHBOARD!$C$106:$D$106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1-4D0C-8ACE-55945357702F}"/>
            </c:ext>
          </c:extLst>
        </c:ser>
        <c:ser>
          <c:idx val="1"/>
          <c:order val="1"/>
          <c:tx>
            <c:strRef>
              <c:f>DASHBOARD!$B$107</c:f>
              <c:strCache>
                <c:ptCount val="1"/>
                <c:pt idx="0">
                  <c:v>Moderate levels of wellbeing (43-59)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DASHBOARD!$C$105:$D$105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DASHBOARD!$C$107:$D$107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31-4D0C-8ACE-55945357702F}"/>
            </c:ext>
          </c:extLst>
        </c:ser>
        <c:ser>
          <c:idx val="2"/>
          <c:order val="2"/>
          <c:tx>
            <c:strRef>
              <c:f>DASHBOARD!$B$108</c:f>
              <c:strCache>
                <c:ptCount val="1"/>
                <c:pt idx="0">
                  <c:v>Low levels of wellbeing (&lt;43)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DASHBOARD!$C$105:$D$105</c:f>
              <c:strCache>
                <c:ptCount val="2"/>
                <c:pt idx="0">
                  <c:v>Baseline</c:v>
                </c:pt>
                <c:pt idx="1">
                  <c:v>Endpoint</c:v>
                </c:pt>
              </c:strCache>
            </c:strRef>
          </c:cat>
          <c:val>
            <c:numRef>
              <c:f>DASHBOARD!$C$108:$D$108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31-4D0C-8ACE-559453577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9220888"/>
        <c:axId val="699217608"/>
      </c:barChart>
      <c:catAx>
        <c:axId val="69922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217608"/>
        <c:crosses val="autoZero"/>
        <c:auto val="1"/>
        <c:lblAlgn val="ctr"/>
        <c:lblOffset val="100"/>
        <c:noMultiLvlLbl val="0"/>
      </c:catAx>
      <c:valAx>
        <c:axId val="699217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22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502920</xdr:colOff>
      <xdr:row>2</xdr:row>
      <xdr:rowOff>0</xdr:rowOff>
    </xdr:from>
    <xdr:to>
      <xdr:col>13</xdr:col>
      <xdr:colOff>373380</xdr:colOff>
      <xdr:row>16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F521F3-2AA9-CEB4-03A1-597F5D018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527685</xdr:colOff>
      <xdr:row>18</xdr:row>
      <xdr:rowOff>0</xdr:rowOff>
    </xdr:from>
    <xdr:to>
      <xdr:col>13</xdr:col>
      <xdr:colOff>398145</xdr:colOff>
      <xdr:row>32</xdr:row>
      <xdr:rowOff>97155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5E3A374-D376-D616-4D1D-9F4C5A195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605790</xdr:colOff>
      <xdr:row>33</xdr:row>
      <xdr:rowOff>68580</xdr:rowOff>
    </xdr:from>
    <xdr:to>
      <xdr:col>12</xdr:col>
      <xdr:colOff>300990</xdr:colOff>
      <xdr:row>46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82653B2-A88E-A830-5CCE-C1363FA91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257174</xdr:colOff>
      <xdr:row>48</xdr:row>
      <xdr:rowOff>52387</xdr:rowOff>
    </xdr:from>
    <xdr:to>
      <xdr:col>16</xdr:col>
      <xdr:colOff>571500</xdr:colOff>
      <xdr:row>66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68BF384-2F2B-E883-7B92-2D17D36ED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276224</xdr:colOff>
      <xdr:row>69</xdr:row>
      <xdr:rowOff>14288</xdr:rowOff>
    </xdr:from>
    <xdr:to>
      <xdr:col>16</xdr:col>
      <xdr:colOff>609599</xdr:colOff>
      <xdr:row>81</xdr:row>
      <xdr:rowOff>104775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F8D1DF3F-0B86-0A5A-9889-9C105BFC6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266699</xdr:colOff>
      <xdr:row>84</xdr:row>
      <xdr:rowOff>23812</xdr:rowOff>
    </xdr:from>
    <xdr:to>
      <xdr:col>17</xdr:col>
      <xdr:colOff>28574</xdr:colOff>
      <xdr:row>100</xdr:row>
      <xdr:rowOff>161924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55FF0E0-AA02-922F-AD2B-E113CEA6A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219075</xdr:colOff>
      <xdr:row>104</xdr:row>
      <xdr:rowOff>0</xdr:rowOff>
    </xdr:from>
    <xdr:to>
      <xdr:col>16</xdr:col>
      <xdr:colOff>552450</xdr:colOff>
      <xdr:row>117</xdr:row>
      <xdr:rowOff>157162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295F4E-67EC-4ADC-88AE-15659EF4D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0.9179</cdr:x>
      <cdr:y>0.18845</cdr:y>
    </cdr:from>
    <cdr:to>
      <cdr:x>0.98638</cdr:x>
      <cdr:y>0.89194</cdr:y>
    </cdr:to>
    <cdr:sp macro="" textlink="">
      <cdr:nvSpPr>
        <cdr:cNvPr id="2" name="Arrow: Up 1">
          <a:extLst xmlns:a="http://schemas.openxmlformats.org/drawingml/2006/main">
            <a:ext uri="{FF2B5EF4-FFF2-40B4-BE49-F238E27FC236}">
              <a16:creationId xmlns:a16="http://schemas.microsoft.com/office/drawing/2014/main" id="{FAF5D560-09F1-42D9-1659-5B49EB8E637A}"/>
            </a:ext>
          </a:extLst>
        </cdr:cNvPr>
        <cdr:cNvSpPr/>
      </cdr:nvSpPr>
      <cdr:spPr>
        <a:xfrm xmlns:a="http://schemas.openxmlformats.org/drawingml/2006/main">
          <a:off x="6496051" y="652463"/>
          <a:ext cx="484632" cy="2435733"/>
        </a:xfrm>
        <a:prstGeom xmlns:a="http://schemas.openxmlformats.org/drawingml/2006/main" prst="upArrow">
          <a:avLst/>
        </a:prstGeom>
        <a:solidFill xmlns:a="http://schemas.openxmlformats.org/drawingml/2006/main">
          <a:schemeClr val="accent6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vert="vert" anchor="ctr"/>
        <a:lstStyle xmlns:a="http://schemas.openxmlformats.org/drawingml/2006/main"/>
        <a:p xmlns:a="http://schemas.openxmlformats.org/drawingml/2006/main">
          <a:r>
            <a:rPr lang="en-US"/>
            <a:t>Higher score = better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U22" totalsRowShown="0" headerRowDxfId="25" headerRowBorderDxfId="24" tableBorderDxfId="23" totalsRowBorderDxfId="22">
  <tableColumns count="20">
    <tableColumn id="1" xr3:uid="{00000000-0010-0000-0000-000001000000}" name="Parent first name" dataDxfId="21"/>
    <tableColumn id="2" xr3:uid="{00000000-0010-0000-0000-000002000000}" name="Parents last name" dataDxfId="20"/>
    <tableColumn id="5" xr3:uid="{00000000-0010-0000-0000-000005000000}" name="Date registered interest" dataDxfId="19"/>
    <tableColumn id="6" xr3:uid="{00000000-0010-0000-0000-000006000000}" name="Programme Start date" dataDxfId="18"/>
    <tableColumn id="7" xr3:uid="{00000000-0010-0000-0000-000007000000}" name="Attended Week 1 " dataDxfId="17"/>
    <tableColumn id="8" xr3:uid="{00000000-0010-0000-0000-000008000000}" name="Week 2" dataDxfId="16"/>
    <tableColumn id="9" xr3:uid="{00000000-0010-0000-0000-000009000000}" name="Week 3" dataDxfId="15"/>
    <tableColumn id="10" xr3:uid="{00000000-0010-0000-0000-00000A000000}" name="Week 4" dataDxfId="14"/>
    <tableColumn id="11" xr3:uid="{00000000-0010-0000-0000-00000B000000}" name="Week 5" dataDxfId="13"/>
    <tableColumn id="12" xr3:uid="{00000000-0010-0000-0000-00000C000000}" name="Week 6" dataDxfId="12"/>
    <tableColumn id="13" xr3:uid="{00000000-0010-0000-0000-00000D000000}" name="Week 7" dataDxfId="11"/>
    <tableColumn id="14" xr3:uid="{00000000-0010-0000-0000-00000E000000}" name="Week 8" dataDxfId="10"/>
    <tableColumn id="15" xr3:uid="{00000000-0010-0000-0000-00000F000000}" name="Week 9" dataDxfId="9"/>
    <tableColumn id="16" xr3:uid="{00000000-0010-0000-0000-000010000000}" name="Week 10" dataDxfId="8"/>
    <tableColumn id="17" xr3:uid="{00000000-0010-0000-0000-000011000000}" name="Week 11" dataDxfId="7"/>
    <tableColumn id="18" xr3:uid="{00000000-0010-0000-0000-000012000000}" name="Week 12" dataDxfId="6"/>
    <tableColumn id="19" xr3:uid="{00000000-0010-0000-0000-000013000000}" name="Week 13" dataDxfId="5"/>
    <tableColumn id="20" xr3:uid="{00000000-0010-0000-0000-000014000000}" name="Week 14" dataDxfId="4"/>
    <tableColumn id="28" xr3:uid="{00000000-0010-0000-0000-00001C000000}" name="Date finished programme" dataDxfId="3"/>
    <tableColumn id="3" xr3:uid="{CC47E050-22CB-4F77-9364-8425C9DD21CD}" name="Column1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workbookViewId="0">
      <selection activeCell="G1" sqref="G1:G5"/>
    </sheetView>
  </sheetViews>
  <sheetFormatPr defaultRowHeight="14.4" x14ac:dyDescent="0.3"/>
  <cols>
    <col min="9" max="9" width="18.77734375" bestFit="1" customWidth="1"/>
  </cols>
  <sheetData>
    <row r="1" spans="1:9" x14ac:dyDescent="0.3">
      <c r="A1" s="2" t="s">
        <v>25</v>
      </c>
      <c r="C1" s="6" t="s">
        <v>22</v>
      </c>
      <c r="G1" s="2">
        <v>1</v>
      </c>
      <c r="I1" s="2" t="s">
        <v>180</v>
      </c>
    </row>
    <row r="2" spans="1:9" x14ac:dyDescent="0.3">
      <c r="A2" s="2" t="s">
        <v>23</v>
      </c>
      <c r="C2" t="s">
        <v>22</v>
      </c>
      <c r="G2" s="2">
        <v>2</v>
      </c>
      <c r="I2" s="2" t="s">
        <v>181</v>
      </c>
    </row>
    <row r="3" spans="1:9" x14ac:dyDescent="0.3">
      <c r="A3" s="2" t="s">
        <v>24</v>
      </c>
      <c r="C3" t="s">
        <v>22</v>
      </c>
      <c r="G3" s="2">
        <v>3</v>
      </c>
      <c r="I3" s="2" t="s">
        <v>182</v>
      </c>
    </row>
    <row r="4" spans="1:9" x14ac:dyDescent="0.3">
      <c r="C4" t="s">
        <v>22</v>
      </c>
      <c r="G4" s="2">
        <v>4</v>
      </c>
      <c r="I4" s="2" t="s">
        <v>183</v>
      </c>
    </row>
    <row r="5" spans="1:9" x14ac:dyDescent="0.3">
      <c r="C5" t="s">
        <v>22</v>
      </c>
      <c r="G5" s="2">
        <v>5</v>
      </c>
      <c r="I5" s="2" t="s">
        <v>184</v>
      </c>
    </row>
    <row r="6" spans="1:9" x14ac:dyDescent="0.3">
      <c r="C6" t="s">
        <v>22</v>
      </c>
    </row>
    <row r="7" spans="1:9" x14ac:dyDescent="0.3">
      <c r="C7" t="s">
        <v>22</v>
      </c>
    </row>
    <row r="8" spans="1:9" x14ac:dyDescent="0.3">
      <c r="C8" t="s">
        <v>22</v>
      </c>
    </row>
    <row r="9" spans="1:9" x14ac:dyDescent="0.3">
      <c r="C9" t="s">
        <v>22</v>
      </c>
    </row>
    <row r="10" spans="1:9" x14ac:dyDescent="0.3">
      <c r="C10" t="s">
        <v>22</v>
      </c>
    </row>
    <row r="11" spans="1:9" x14ac:dyDescent="0.3">
      <c r="C11" t="s">
        <v>22</v>
      </c>
    </row>
    <row r="12" spans="1:9" x14ac:dyDescent="0.3">
      <c r="C12" t="s">
        <v>22</v>
      </c>
    </row>
    <row r="13" spans="1:9" x14ac:dyDescent="0.3">
      <c r="C13" t="s">
        <v>22</v>
      </c>
    </row>
    <row r="14" spans="1:9" x14ac:dyDescent="0.3">
      <c r="C14" t="s">
        <v>22</v>
      </c>
    </row>
    <row r="15" spans="1:9" x14ac:dyDescent="0.3">
      <c r="C15" t="s">
        <v>22</v>
      </c>
    </row>
    <row r="16" spans="1:9" x14ac:dyDescent="0.3">
      <c r="C16" t="s">
        <v>22</v>
      </c>
    </row>
    <row r="17" spans="3:3" x14ac:dyDescent="0.3">
      <c r="C17" t="s">
        <v>22</v>
      </c>
    </row>
    <row r="18" spans="3:3" x14ac:dyDescent="0.3">
      <c r="C18" t="s">
        <v>22</v>
      </c>
    </row>
    <row r="19" spans="3:3" x14ac:dyDescent="0.3">
      <c r="C19" t="s">
        <v>22</v>
      </c>
    </row>
    <row r="20" spans="3:3" x14ac:dyDescent="0.3">
      <c r="C20" t="s">
        <v>22</v>
      </c>
    </row>
    <row r="21" spans="3:3" x14ac:dyDescent="0.3">
      <c r="C21" t="s">
        <v>22</v>
      </c>
    </row>
    <row r="22" spans="3:3" x14ac:dyDescent="0.3">
      <c r="C22" t="s">
        <v>22</v>
      </c>
    </row>
    <row r="23" spans="3:3" x14ac:dyDescent="0.3">
      <c r="C23" t="s">
        <v>22</v>
      </c>
    </row>
    <row r="24" spans="3:3" x14ac:dyDescent="0.3">
      <c r="C24" t="s">
        <v>22</v>
      </c>
    </row>
    <row r="25" spans="3:3" x14ac:dyDescent="0.3">
      <c r="C25" t="s">
        <v>22</v>
      </c>
    </row>
    <row r="26" spans="3:3" x14ac:dyDescent="0.3">
      <c r="C26" t="s">
        <v>22</v>
      </c>
    </row>
    <row r="27" spans="3:3" x14ac:dyDescent="0.3">
      <c r="C27" t="s">
        <v>22</v>
      </c>
    </row>
    <row r="28" spans="3:3" x14ac:dyDescent="0.3">
      <c r="C28" t="s">
        <v>22</v>
      </c>
    </row>
    <row r="29" spans="3:3" x14ac:dyDescent="0.3">
      <c r="C29" t="s">
        <v>22</v>
      </c>
    </row>
    <row r="30" spans="3:3" x14ac:dyDescent="0.3">
      <c r="C30" t="s">
        <v>22</v>
      </c>
    </row>
    <row r="31" spans="3:3" x14ac:dyDescent="0.3">
      <c r="C31" t="s">
        <v>22</v>
      </c>
    </row>
    <row r="32" spans="3:3" x14ac:dyDescent="0.3">
      <c r="C32" t="s">
        <v>22</v>
      </c>
    </row>
    <row r="33" spans="3:3" x14ac:dyDescent="0.3">
      <c r="C33" t="s">
        <v>22</v>
      </c>
    </row>
    <row r="34" spans="3:3" x14ac:dyDescent="0.3">
      <c r="C34" t="s">
        <v>22</v>
      </c>
    </row>
    <row r="35" spans="3:3" x14ac:dyDescent="0.3">
      <c r="C35" t="s">
        <v>22</v>
      </c>
    </row>
    <row r="36" spans="3:3" x14ac:dyDescent="0.3">
      <c r="C36" t="s">
        <v>22</v>
      </c>
    </row>
    <row r="37" spans="3:3" x14ac:dyDescent="0.3">
      <c r="C37" t="s">
        <v>22</v>
      </c>
    </row>
    <row r="38" spans="3:3" x14ac:dyDescent="0.3">
      <c r="C38" t="s">
        <v>22</v>
      </c>
    </row>
    <row r="39" spans="3:3" x14ac:dyDescent="0.3">
      <c r="C39" t="s">
        <v>22</v>
      </c>
    </row>
    <row r="40" spans="3:3" x14ac:dyDescent="0.3">
      <c r="C40" t="s">
        <v>22</v>
      </c>
    </row>
    <row r="41" spans="3:3" x14ac:dyDescent="0.3">
      <c r="C41" t="s">
        <v>22</v>
      </c>
    </row>
    <row r="42" spans="3:3" x14ac:dyDescent="0.3">
      <c r="C42" t="s">
        <v>22</v>
      </c>
    </row>
    <row r="43" spans="3:3" x14ac:dyDescent="0.3">
      <c r="C43" t="s">
        <v>22</v>
      </c>
    </row>
    <row r="44" spans="3:3" x14ac:dyDescent="0.3">
      <c r="C44" t="s">
        <v>22</v>
      </c>
    </row>
    <row r="45" spans="3:3" x14ac:dyDescent="0.3">
      <c r="C45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30BBD-C4A5-4788-980F-10E5D5B30F3E}">
  <sheetPr>
    <tabColor theme="7"/>
  </sheetPr>
  <dimension ref="A1:U41"/>
  <sheetViews>
    <sheetView workbookViewId="0">
      <selection activeCell="B16" sqref="B3:D16"/>
    </sheetView>
  </sheetViews>
  <sheetFormatPr defaultRowHeight="14.4" x14ac:dyDescent="0.3"/>
  <cols>
    <col min="1" max="1" width="36.6640625" style="23" customWidth="1"/>
    <col min="2" max="21" width="8.88671875" style="62"/>
    <col min="22" max="16384" width="8.88671875" style="23"/>
  </cols>
  <sheetData>
    <row r="1" spans="1:21" ht="33" customHeight="1" x14ac:dyDescent="0.3">
      <c r="A1" s="55" t="str">
        <f>'TOPSE ENDPOINT'!A1</f>
        <v>Parent name</v>
      </c>
      <c r="B1" s="57" t="str">
        <f>'TOPSE ENDPOINT'!B1</f>
        <v/>
      </c>
      <c r="C1" s="57" t="str">
        <f>'TOPSE ENDPOINT'!C1</f>
        <v/>
      </c>
      <c r="D1" s="57" t="str">
        <f>'TOPSE ENDPOINT'!D1</f>
        <v/>
      </c>
      <c r="E1" s="57" t="str">
        <f>'TOPSE ENDPOINT'!E1</f>
        <v/>
      </c>
      <c r="F1" s="57" t="str">
        <f>'TOPSE ENDPOINT'!F1</f>
        <v/>
      </c>
      <c r="G1" s="57" t="str">
        <f>'TOPSE ENDPOINT'!G1</f>
        <v/>
      </c>
      <c r="H1" s="57" t="str">
        <f>'TOPSE ENDPOINT'!H1</f>
        <v/>
      </c>
      <c r="I1" s="57" t="str">
        <f>'TOPSE ENDPOINT'!I1</f>
        <v/>
      </c>
      <c r="J1" s="57" t="str">
        <f>'TOPSE ENDPOINT'!J1</f>
        <v/>
      </c>
      <c r="K1" s="57" t="str">
        <f>'TOPSE ENDPOINT'!K1</f>
        <v/>
      </c>
      <c r="L1" s="57" t="str">
        <f>'TOPSE ENDPOINT'!L1</f>
        <v/>
      </c>
      <c r="M1" s="57" t="str">
        <f>'TOPSE ENDPOINT'!M1</f>
        <v/>
      </c>
      <c r="N1" s="57" t="str">
        <f>'TOPSE ENDPOINT'!N1</f>
        <v/>
      </c>
      <c r="O1" s="57" t="str">
        <f>'TOPSE ENDPOINT'!O1</f>
        <v/>
      </c>
      <c r="P1" s="57" t="str">
        <f>'TOPSE ENDPOINT'!P1</f>
        <v/>
      </c>
      <c r="Q1" s="57" t="str">
        <f>'TOPSE ENDPOINT'!Q1</f>
        <v/>
      </c>
      <c r="R1" s="57" t="str">
        <f>'TOPSE ENDPOINT'!R1</f>
        <v/>
      </c>
      <c r="S1" s="57" t="str">
        <f>'TOPSE ENDPOINT'!S1</f>
        <v/>
      </c>
      <c r="T1" s="57" t="str">
        <f>'TOPSE ENDPOINT'!T1</f>
        <v/>
      </c>
      <c r="U1" s="58" t="str">
        <f>'TOPSE ENDPOINT'!U1</f>
        <v/>
      </c>
    </row>
    <row r="2" spans="1:21" ht="31.2" customHeight="1" x14ac:dyDescent="0.3">
      <c r="A2" s="56" t="str">
        <f>'TOPSE ENDPOINT'!A2</f>
        <v>Parent ID</v>
      </c>
      <c r="B2" s="59">
        <f>'TOPSE ENDPOINT'!B2</f>
        <v>1</v>
      </c>
      <c r="C2" s="59">
        <f>'TOPSE ENDPOINT'!C2</f>
        <v>2</v>
      </c>
      <c r="D2" s="59">
        <f>'TOPSE ENDPOINT'!D2</f>
        <v>3</v>
      </c>
      <c r="E2" s="59">
        <f>'TOPSE ENDPOINT'!E2</f>
        <v>4</v>
      </c>
      <c r="F2" s="59">
        <f>'TOPSE ENDPOINT'!F2</f>
        <v>5</v>
      </c>
      <c r="G2" s="59">
        <f>'TOPSE ENDPOINT'!G2</f>
        <v>6</v>
      </c>
      <c r="H2" s="59">
        <f>'TOPSE ENDPOINT'!H2</f>
        <v>7</v>
      </c>
      <c r="I2" s="59">
        <f>'TOPSE ENDPOINT'!I2</f>
        <v>8</v>
      </c>
      <c r="J2" s="59">
        <f>'TOPSE ENDPOINT'!J2</f>
        <v>9</v>
      </c>
      <c r="K2" s="59">
        <f>'TOPSE ENDPOINT'!K2</f>
        <v>10</v>
      </c>
      <c r="L2" s="59">
        <f>'TOPSE ENDPOINT'!L2</f>
        <v>11</v>
      </c>
      <c r="M2" s="59">
        <f>'TOPSE ENDPOINT'!M2</f>
        <v>12</v>
      </c>
      <c r="N2" s="59">
        <f>'TOPSE ENDPOINT'!N2</f>
        <v>13</v>
      </c>
      <c r="O2" s="59">
        <f>'TOPSE ENDPOINT'!O2</f>
        <v>14</v>
      </c>
      <c r="P2" s="59">
        <f>'TOPSE ENDPOINT'!P2</f>
        <v>15</v>
      </c>
      <c r="Q2" s="59">
        <f>'TOPSE ENDPOINT'!Q2</f>
        <v>16</v>
      </c>
      <c r="R2" s="59">
        <f>'TOPSE ENDPOINT'!R2</f>
        <v>17</v>
      </c>
      <c r="S2" s="59">
        <f>'TOPSE ENDPOINT'!S2</f>
        <v>18</v>
      </c>
      <c r="T2" s="59">
        <f>'TOPSE ENDPOINT'!T2</f>
        <v>19</v>
      </c>
      <c r="U2" s="60">
        <f>'TOPSE ENDPOINT'!U2</f>
        <v>20</v>
      </c>
    </row>
    <row r="3" spans="1:21" ht="28.8" x14ac:dyDescent="0.3">
      <c r="A3" s="54" t="s">
        <v>210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54" t="s">
        <v>212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x14ac:dyDescent="0.3">
      <c r="A5" s="54" t="s">
        <v>211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ht="28.8" x14ac:dyDescent="0.3">
      <c r="A6" s="54" t="s">
        <v>213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x14ac:dyDescent="0.3">
      <c r="A7" s="54" t="s">
        <v>214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x14ac:dyDescent="0.3">
      <c r="A8" s="54" t="s">
        <v>215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x14ac:dyDescent="0.3">
      <c r="A9" s="54" t="s">
        <v>216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spans="1:21" x14ac:dyDescent="0.3">
      <c r="A10" s="54" t="s">
        <v>217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x14ac:dyDescent="0.3">
      <c r="A11" s="54" t="s">
        <v>218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x14ac:dyDescent="0.3">
      <c r="A12" s="54" t="s">
        <v>219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</row>
    <row r="13" spans="1:21" ht="28.8" x14ac:dyDescent="0.3">
      <c r="A13" s="54" t="s">
        <v>220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1:21" x14ac:dyDescent="0.3">
      <c r="A14" s="54" t="s">
        <v>221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</row>
    <row r="15" spans="1:21" x14ac:dyDescent="0.3">
      <c r="A15" s="54" t="s">
        <v>222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1" x14ac:dyDescent="0.3">
      <c r="A16" s="54" t="s">
        <v>223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1" hidden="1" x14ac:dyDescent="0.3">
      <c r="A17" s="64" t="s">
        <v>186</v>
      </c>
      <c r="B17" s="65">
        <f t="shared" ref="B17:U17" si="0">COUNTIF(B3:B16,"")</f>
        <v>14</v>
      </c>
      <c r="C17" s="65">
        <f t="shared" si="0"/>
        <v>14</v>
      </c>
      <c r="D17" s="65">
        <f t="shared" si="0"/>
        <v>14</v>
      </c>
      <c r="E17" s="65">
        <f t="shared" si="0"/>
        <v>14</v>
      </c>
      <c r="F17" s="65">
        <f t="shared" si="0"/>
        <v>14</v>
      </c>
      <c r="G17" s="65">
        <f t="shared" si="0"/>
        <v>14</v>
      </c>
      <c r="H17" s="65">
        <f t="shared" si="0"/>
        <v>14</v>
      </c>
      <c r="I17" s="65">
        <f t="shared" si="0"/>
        <v>14</v>
      </c>
      <c r="J17" s="65">
        <f t="shared" si="0"/>
        <v>14</v>
      </c>
      <c r="K17" s="65">
        <f t="shared" si="0"/>
        <v>14</v>
      </c>
      <c r="L17" s="65">
        <f t="shared" si="0"/>
        <v>14</v>
      </c>
      <c r="M17" s="65">
        <f t="shared" si="0"/>
        <v>14</v>
      </c>
      <c r="N17" s="65">
        <f t="shared" si="0"/>
        <v>14</v>
      </c>
      <c r="O17" s="65">
        <f t="shared" si="0"/>
        <v>14</v>
      </c>
      <c r="P17" s="65">
        <f t="shared" si="0"/>
        <v>14</v>
      </c>
      <c r="Q17" s="65">
        <f t="shared" si="0"/>
        <v>14</v>
      </c>
      <c r="R17" s="65">
        <f t="shared" si="0"/>
        <v>14</v>
      </c>
      <c r="S17" s="65">
        <f t="shared" si="0"/>
        <v>14</v>
      </c>
      <c r="T17" s="65">
        <f t="shared" si="0"/>
        <v>14</v>
      </c>
      <c r="U17" s="65">
        <f t="shared" si="0"/>
        <v>14</v>
      </c>
    </row>
    <row r="18" spans="1:21" hidden="1" x14ac:dyDescent="0.3"/>
    <row r="19" spans="1:21" hidden="1" x14ac:dyDescent="0.3">
      <c r="A19" s="23" t="s">
        <v>225</v>
      </c>
      <c r="B19" s="62" t="str">
        <f>IF(B17&gt;0,"Not valid","Valid")</f>
        <v>Not valid</v>
      </c>
      <c r="C19" s="62" t="str">
        <f t="shared" ref="C19:U19" si="1">IF(C17&gt;0,"Not valid","Valid")</f>
        <v>Not valid</v>
      </c>
      <c r="D19" s="62" t="str">
        <f t="shared" si="1"/>
        <v>Not valid</v>
      </c>
      <c r="E19" s="62" t="str">
        <f t="shared" si="1"/>
        <v>Not valid</v>
      </c>
      <c r="F19" s="62" t="str">
        <f t="shared" si="1"/>
        <v>Not valid</v>
      </c>
      <c r="G19" s="62" t="str">
        <f t="shared" si="1"/>
        <v>Not valid</v>
      </c>
      <c r="H19" s="62" t="str">
        <f t="shared" si="1"/>
        <v>Not valid</v>
      </c>
      <c r="I19" s="62" t="str">
        <f t="shared" si="1"/>
        <v>Not valid</v>
      </c>
      <c r="J19" s="62" t="str">
        <f t="shared" si="1"/>
        <v>Not valid</v>
      </c>
      <c r="K19" s="62" t="str">
        <f t="shared" si="1"/>
        <v>Not valid</v>
      </c>
      <c r="L19" s="62" t="str">
        <f t="shared" si="1"/>
        <v>Not valid</v>
      </c>
      <c r="M19" s="62" t="str">
        <f t="shared" si="1"/>
        <v>Not valid</v>
      </c>
      <c r="N19" s="62" t="str">
        <f t="shared" si="1"/>
        <v>Not valid</v>
      </c>
      <c r="O19" s="62" t="str">
        <f t="shared" si="1"/>
        <v>Not valid</v>
      </c>
      <c r="P19" s="62" t="str">
        <f t="shared" si="1"/>
        <v>Not valid</v>
      </c>
      <c r="Q19" s="62" t="str">
        <f t="shared" si="1"/>
        <v>Not valid</v>
      </c>
      <c r="R19" s="62" t="str">
        <f t="shared" si="1"/>
        <v>Not valid</v>
      </c>
      <c r="S19" s="62" t="str">
        <f t="shared" si="1"/>
        <v>Not valid</v>
      </c>
      <c r="T19" s="62" t="str">
        <f t="shared" si="1"/>
        <v>Not valid</v>
      </c>
      <c r="U19" s="62" t="str">
        <f t="shared" si="1"/>
        <v>Not valid</v>
      </c>
    </row>
    <row r="20" spans="1:21" hidden="1" x14ac:dyDescent="0.3">
      <c r="A20" s="23" t="s">
        <v>224</v>
      </c>
      <c r="B20" s="62" t="str">
        <f>IF(B17=0,SUM(B3:B16),"")</f>
        <v/>
      </c>
      <c r="C20" s="62" t="str">
        <f t="shared" ref="C20:U20" si="2">IF(C17=0,SUM(C3:C16),"")</f>
        <v/>
      </c>
      <c r="D20" s="62" t="str">
        <f t="shared" si="2"/>
        <v/>
      </c>
      <c r="E20" s="62" t="str">
        <f t="shared" si="2"/>
        <v/>
      </c>
      <c r="F20" s="62" t="str">
        <f t="shared" si="2"/>
        <v/>
      </c>
      <c r="G20" s="62" t="str">
        <f t="shared" si="2"/>
        <v/>
      </c>
      <c r="H20" s="62" t="str">
        <f t="shared" si="2"/>
        <v/>
      </c>
      <c r="I20" s="62" t="str">
        <f t="shared" si="2"/>
        <v/>
      </c>
      <c r="J20" s="62" t="str">
        <f t="shared" si="2"/>
        <v/>
      </c>
      <c r="K20" s="62" t="str">
        <f t="shared" si="2"/>
        <v/>
      </c>
      <c r="L20" s="62" t="str">
        <f t="shared" si="2"/>
        <v/>
      </c>
      <c r="M20" s="62" t="str">
        <f t="shared" si="2"/>
        <v/>
      </c>
      <c r="N20" s="62" t="str">
        <f t="shared" si="2"/>
        <v/>
      </c>
      <c r="O20" s="62" t="str">
        <f t="shared" si="2"/>
        <v/>
      </c>
      <c r="P20" s="62" t="str">
        <f t="shared" si="2"/>
        <v/>
      </c>
      <c r="Q20" s="62" t="str">
        <f t="shared" si="2"/>
        <v/>
      </c>
      <c r="R20" s="62" t="str">
        <f t="shared" si="2"/>
        <v/>
      </c>
      <c r="S20" s="62" t="str">
        <f t="shared" si="2"/>
        <v/>
      </c>
      <c r="T20" s="62" t="str">
        <f t="shared" si="2"/>
        <v/>
      </c>
      <c r="U20" s="62" t="str">
        <f t="shared" si="2"/>
        <v/>
      </c>
    </row>
    <row r="21" spans="1:21" hidden="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idden="1" x14ac:dyDescent="0.3">
      <c r="A22" s="23">
        <v>1</v>
      </c>
      <c r="B22" s="23" t="str">
        <f>IF(B19="Valid",B20,"")</f>
        <v/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idden="1" x14ac:dyDescent="0.3">
      <c r="A23" s="23">
        <v>2</v>
      </c>
      <c r="B23" s="23" t="str">
        <f>IF(C19="Valid",C20,"")</f>
        <v/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idden="1" x14ac:dyDescent="0.3">
      <c r="A24" s="23">
        <v>3</v>
      </c>
      <c r="B24" s="23" t="str">
        <f>IF(D19="Valid",D20,"")</f>
        <v/>
      </c>
    </row>
    <row r="25" spans="1:21" hidden="1" x14ac:dyDescent="0.3">
      <c r="A25" s="23">
        <v>4</v>
      </c>
      <c r="B25" s="23" t="str">
        <f>IF(E19="Valid",E20,"")</f>
        <v/>
      </c>
    </row>
    <row r="26" spans="1:21" hidden="1" x14ac:dyDescent="0.3">
      <c r="A26" s="23">
        <v>5</v>
      </c>
      <c r="B26" s="23" t="str">
        <f>IF(F19="Valid",F20,"")</f>
        <v/>
      </c>
    </row>
    <row r="27" spans="1:21" hidden="1" x14ac:dyDescent="0.3">
      <c r="A27" s="23">
        <v>6</v>
      </c>
      <c r="B27" s="23" t="str">
        <f>IF(G19="Valid",G20,"")</f>
        <v/>
      </c>
    </row>
    <row r="28" spans="1:21" hidden="1" x14ac:dyDescent="0.3">
      <c r="A28" s="23">
        <v>7</v>
      </c>
      <c r="B28" s="23" t="str">
        <f>IF(H19="Valid",H20,"")</f>
        <v/>
      </c>
    </row>
    <row r="29" spans="1:21" hidden="1" x14ac:dyDescent="0.3">
      <c r="A29" s="23">
        <v>8</v>
      </c>
      <c r="B29" s="23" t="str">
        <f>IF(I19="Valid",I20,"")</f>
        <v/>
      </c>
    </row>
    <row r="30" spans="1:21" hidden="1" x14ac:dyDescent="0.3">
      <c r="A30" s="23">
        <v>9</v>
      </c>
      <c r="B30" s="23" t="str">
        <f>IF(J19="Valid",J20,"")</f>
        <v/>
      </c>
    </row>
    <row r="31" spans="1:21" hidden="1" x14ac:dyDescent="0.3">
      <c r="A31" s="23">
        <v>10</v>
      </c>
      <c r="B31" s="23" t="str">
        <f>IF(K19="Valid",K20,"")</f>
        <v/>
      </c>
    </row>
    <row r="32" spans="1:21" hidden="1" x14ac:dyDescent="0.3">
      <c r="A32" s="23">
        <v>11</v>
      </c>
      <c r="B32" s="23" t="str">
        <f>IF(L19="Valid",L20,"")</f>
        <v/>
      </c>
    </row>
    <row r="33" spans="1:2" hidden="1" x14ac:dyDescent="0.3">
      <c r="A33" s="23">
        <v>12</v>
      </c>
      <c r="B33" s="23" t="str">
        <f>IF(M19="Valid",M20,"")</f>
        <v/>
      </c>
    </row>
    <row r="34" spans="1:2" hidden="1" x14ac:dyDescent="0.3">
      <c r="A34" s="23">
        <v>13</v>
      </c>
      <c r="B34" s="23" t="str">
        <f>IF(N19="Valid",N20,"")</f>
        <v/>
      </c>
    </row>
    <row r="35" spans="1:2" hidden="1" x14ac:dyDescent="0.3">
      <c r="A35" s="23">
        <v>14</v>
      </c>
      <c r="B35" s="23" t="str">
        <f>IF(O19="Valid",O20,"")</f>
        <v/>
      </c>
    </row>
    <row r="36" spans="1:2" hidden="1" x14ac:dyDescent="0.3">
      <c r="A36" s="23">
        <v>15</v>
      </c>
      <c r="B36" s="23" t="str">
        <f>IF(P19="Valid",P20,"")</f>
        <v/>
      </c>
    </row>
    <row r="37" spans="1:2" hidden="1" x14ac:dyDescent="0.3">
      <c r="A37" s="23">
        <v>16</v>
      </c>
      <c r="B37" s="23" t="str">
        <f>IF(Q19="Valid",Q20,"")</f>
        <v/>
      </c>
    </row>
    <row r="38" spans="1:2" hidden="1" x14ac:dyDescent="0.3">
      <c r="A38" s="23">
        <v>17</v>
      </c>
      <c r="B38" s="23" t="str">
        <f>IF(R19="Valid",R20,"")</f>
        <v/>
      </c>
    </row>
    <row r="39" spans="1:2" hidden="1" x14ac:dyDescent="0.3">
      <c r="A39" s="23">
        <v>18</v>
      </c>
      <c r="B39" s="23" t="str">
        <f>IF(S19="Valid",S20,"")</f>
        <v/>
      </c>
    </row>
    <row r="40" spans="1:2" hidden="1" x14ac:dyDescent="0.3">
      <c r="A40" s="23">
        <v>19</v>
      </c>
      <c r="B40" s="23" t="str">
        <f>IF(T19="Valid",T20,"")</f>
        <v/>
      </c>
    </row>
    <row r="41" spans="1:2" hidden="1" x14ac:dyDescent="0.3">
      <c r="A41" s="23">
        <v>20</v>
      </c>
      <c r="B41" s="23" t="str">
        <f>IF(U19="Valid",U20,"")</f>
        <v/>
      </c>
    </row>
  </sheetData>
  <protectedRanges>
    <protectedRange sqref="B3:U16" name="Range1"/>
  </protectedRanges>
  <dataValidations count="1">
    <dataValidation type="whole" allowBlank="1" showInputMessage="1" showErrorMessage="1" sqref="B3:U16" xr:uid="{ADA1DBA1-5692-444F-B1FD-2BB0086E1231}">
      <formula1>1</formula1>
      <formula2>5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C665-D7A4-42F9-8729-EED2F3F0B7C8}">
  <sheetPr>
    <tabColor theme="7"/>
  </sheetPr>
  <dimension ref="A1:U41"/>
  <sheetViews>
    <sheetView workbookViewId="0">
      <selection activeCell="B16" sqref="B3:D16"/>
    </sheetView>
  </sheetViews>
  <sheetFormatPr defaultRowHeight="14.4" x14ac:dyDescent="0.3"/>
  <cols>
    <col min="1" max="1" width="36.6640625" style="23" customWidth="1"/>
    <col min="2" max="21" width="8.88671875" style="62"/>
    <col min="22" max="16384" width="8.88671875" style="23"/>
  </cols>
  <sheetData>
    <row r="1" spans="1:21" ht="32.4" customHeight="1" x14ac:dyDescent="0.3">
      <c r="A1" s="55" t="str">
        <f>'TOPSE ENDPOINT'!A1</f>
        <v>Parent name</v>
      </c>
      <c r="B1" s="57" t="str">
        <f>'TOPSE ENDPOINT'!B1</f>
        <v/>
      </c>
      <c r="C1" s="57" t="str">
        <f>'TOPSE ENDPOINT'!C1</f>
        <v/>
      </c>
      <c r="D1" s="57" t="str">
        <f>'TOPSE ENDPOINT'!D1</f>
        <v/>
      </c>
      <c r="E1" s="57" t="str">
        <f>'TOPSE ENDPOINT'!E1</f>
        <v/>
      </c>
      <c r="F1" s="57" t="str">
        <f>'TOPSE ENDPOINT'!F1</f>
        <v/>
      </c>
      <c r="G1" s="57" t="str">
        <f>'TOPSE ENDPOINT'!G1</f>
        <v/>
      </c>
      <c r="H1" s="57" t="str">
        <f>'TOPSE ENDPOINT'!H1</f>
        <v/>
      </c>
      <c r="I1" s="57" t="str">
        <f>'TOPSE ENDPOINT'!I1</f>
        <v/>
      </c>
      <c r="J1" s="57" t="str">
        <f>'TOPSE ENDPOINT'!J1</f>
        <v/>
      </c>
      <c r="K1" s="57" t="str">
        <f>'TOPSE ENDPOINT'!K1</f>
        <v/>
      </c>
      <c r="L1" s="57" t="str">
        <f>'TOPSE ENDPOINT'!L1</f>
        <v/>
      </c>
      <c r="M1" s="57" t="str">
        <f>'TOPSE ENDPOINT'!M1</f>
        <v/>
      </c>
      <c r="N1" s="57" t="str">
        <f>'TOPSE ENDPOINT'!N1</f>
        <v/>
      </c>
      <c r="O1" s="57" t="str">
        <f>'TOPSE ENDPOINT'!O1</f>
        <v/>
      </c>
      <c r="P1" s="57" t="str">
        <f>'TOPSE ENDPOINT'!P1</f>
        <v/>
      </c>
      <c r="Q1" s="57" t="str">
        <f>'TOPSE ENDPOINT'!Q1</f>
        <v/>
      </c>
      <c r="R1" s="57" t="str">
        <f>'TOPSE ENDPOINT'!R1</f>
        <v/>
      </c>
      <c r="S1" s="57" t="str">
        <f>'TOPSE ENDPOINT'!S1</f>
        <v/>
      </c>
      <c r="T1" s="57" t="str">
        <f>'TOPSE ENDPOINT'!T1</f>
        <v/>
      </c>
      <c r="U1" s="58" t="str">
        <f>'TOPSE ENDPOINT'!U1</f>
        <v/>
      </c>
    </row>
    <row r="2" spans="1:21" ht="31.2" customHeight="1" x14ac:dyDescent="0.3">
      <c r="A2" s="56" t="str">
        <f>'TOPSE ENDPOINT'!A2</f>
        <v>Parent ID</v>
      </c>
      <c r="B2" s="59">
        <f>'TOPSE ENDPOINT'!B2</f>
        <v>1</v>
      </c>
      <c r="C2" s="59">
        <f>'TOPSE ENDPOINT'!C2</f>
        <v>2</v>
      </c>
      <c r="D2" s="59">
        <f>'TOPSE ENDPOINT'!D2</f>
        <v>3</v>
      </c>
      <c r="E2" s="59">
        <f>'TOPSE ENDPOINT'!E2</f>
        <v>4</v>
      </c>
      <c r="F2" s="59">
        <f>'TOPSE ENDPOINT'!F2</f>
        <v>5</v>
      </c>
      <c r="G2" s="59">
        <f>'TOPSE ENDPOINT'!G2</f>
        <v>6</v>
      </c>
      <c r="H2" s="59">
        <f>'TOPSE ENDPOINT'!H2</f>
        <v>7</v>
      </c>
      <c r="I2" s="59">
        <f>'TOPSE ENDPOINT'!I2</f>
        <v>8</v>
      </c>
      <c r="J2" s="59">
        <f>'TOPSE ENDPOINT'!J2</f>
        <v>9</v>
      </c>
      <c r="K2" s="59">
        <f>'TOPSE ENDPOINT'!K2</f>
        <v>10</v>
      </c>
      <c r="L2" s="59">
        <f>'TOPSE ENDPOINT'!L2</f>
        <v>11</v>
      </c>
      <c r="M2" s="59">
        <f>'TOPSE ENDPOINT'!M2</f>
        <v>12</v>
      </c>
      <c r="N2" s="59">
        <f>'TOPSE ENDPOINT'!N2</f>
        <v>13</v>
      </c>
      <c r="O2" s="59">
        <f>'TOPSE ENDPOINT'!O2</f>
        <v>14</v>
      </c>
      <c r="P2" s="59">
        <f>'TOPSE ENDPOINT'!P2</f>
        <v>15</v>
      </c>
      <c r="Q2" s="59">
        <f>'TOPSE ENDPOINT'!Q2</f>
        <v>16</v>
      </c>
      <c r="R2" s="59">
        <f>'TOPSE ENDPOINT'!R2</f>
        <v>17</v>
      </c>
      <c r="S2" s="59">
        <f>'TOPSE ENDPOINT'!S2</f>
        <v>18</v>
      </c>
      <c r="T2" s="59">
        <f>'TOPSE ENDPOINT'!T2</f>
        <v>19</v>
      </c>
      <c r="U2" s="60">
        <f>'TOPSE ENDPOINT'!U2</f>
        <v>20</v>
      </c>
    </row>
    <row r="3" spans="1:21" ht="28.8" x14ac:dyDescent="0.3">
      <c r="A3" s="54" t="s">
        <v>210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54" t="s">
        <v>212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x14ac:dyDescent="0.3">
      <c r="A5" s="54" t="s">
        <v>211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ht="28.8" x14ac:dyDescent="0.3">
      <c r="A6" s="54" t="s">
        <v>213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x14ac:dyDescent="0.3">
      <c r="A7" s="54" t="s">
        <v>214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x14ac:dyDescent="0.3">
      <c r="A8" s="54" t="s">
        <v>215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x14ac:dyDescent="0.3">
      <c r="A9" s="54" t="s">
        <v>216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spans="1:21" x14ac:dyDescent="0.3">
      <c r="A10" s="54" t="s">
        <v>217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x14ac:dyDescent="0.3">
      <c r="A11" s="54" t="s">
        <v>218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x14ac:dyDescent="0.3">
      <c r="A12" s="54" t="s">
        <v>219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</row>
    <row r="13" spans="1:21" ht="28.8" x14ac:dyDescent="0.3">
      <c r="A13" s="54" t="s">
        <v>220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1:21" x14ac:dyDescent="0.3">
      <c r="A14" s="54" t="s">
        <v>221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</row>
    <row r="15" spans="1:21" x14ac:dyDescent="0.3">
      <c r="A15" s="54" t="s">
        <v>222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1" x14ac:dyDescent="0.3">
      <c r="A16" s="54" t="s">
        <v>223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1" hidden="1" x14ac:dyDescent="0.3">
      <c r="A17" s="64" t="s">
        <v>186</v>
      </c>
      <c r="B17" s="65">
        <f t="shared" ref="B17:U17" si="0">COUNTIF(B3:B16,"")</f>
        <v>14</v>
      </c>
      <c r="C17" s="65">
        <f t="shared" si="0"/>
        <v>14</v>
      </c>
      <c r="D17" s="65">
        <f t="shared" si="0"/>
        <v>14</v>
      </c>
      <c r="E17" s="65">
        <f t="shared" si="0"/>
        <v>14</v>
      </c>
      <c r="F17" s="65">
        <f t="shared" si="0"/>
        <v>14</v>
      </c>
      <c r="G17" s="65">
        <f t="shared" si="0"/>
        <v>14</v>
      </c>
      <c r="H17" s="65">
        <f t="shared" si="0"/>
        <v>14</v>
      </c>
      <c r="I17" s="65">
        <f t="shared" si="0"/>
        <v>14</v>
      </c>
      <c r="J17" s="65">
        <f t="shared" si="0"/>
        <v>14</v>
      </c>
      <c r="K17" s="65">
        <f t="shared" si="0"/>
        <v>14</v>
      </c>
      <c r="L17" s="65">
        <f t="shared" si="0"/>
        <v>14</v>
      </c>
      <c r="M17" s="65">
        <f t="shared" si="0"/>
        <v>14</v>
      </c>
      <c r="N17" s="65">
        <f t="shared" si="0"/>
        <v>14</v>
      </c>
      <c r="O17" s="65">
        <f t="shared" si="0"/>
        <v>14</v>
      </c>
      <c r="P17" s="65">
        <f t="shared" si="0"/>
        <v>14</v>
      </c>
      <c r="Q17" s="65">
        <f t="shared" si="0"/>
        <v>14</v>
      </c>
      <c r="R17" s="65">
        <f t="shared" si="0"/>
        <v>14</v>
      </c>
      <c r="S17" s="65">
        <f t="shared" si="0"/>
        <v>14</v>
      </c>
      <c r="T17" s="65">
        <f t="shared" si="0"/>
        <v>14</v>
      </c>
      <c r="U17" s="65">
        <f t="shared" si="0"/>
        <v>14</v>
      </c>
    </row>
    <row r="18" spans="1:21" hidden="1" x14ac:dyDescent="0.3"/>
    <row r="19" spans="1:21" hidden="1" x14ac:dyDescent="0.3">
      <c r="A19" s="23" t="s">
        <v>225</v>
      </c>
      <c r="B19" s="62" t="str">
        <f>IF(B17&gt;0,"Not valid","Valid")</f>
        <v>Not valid</v>
      </c>
      <c r="C19" s="62" t="str">
        <f t="shared" ref="C19:U19" si="1">IF(C17&gt;0,"Not valid","Valid")</f>
        <v>Not valid</v>
      </c>
      <c r="D19" s="62" t="str">
        <f t="shared" si="1"/>
        <v>Not valid</v>
      </c>
      <c r="E19" s="62" t="str">
        <f t="shared" si="1"/>
        <v>Not valid</v>
      </c>
      <c r="F19" s="62" t="str">
        <f t="shared" si="1"/>
        <v>Not valid</v>
      </c>
      <c r="G19" s="62" t="str">
        <f t="shared" si="1"/>
        <v>Not valid</v>
      </c>
      <c r="H19" s="62" t="str">
        <f t="shared" si="1"/>
        <v>Not valid</v>
      </c>
      <c r="I19" s="62" t="str">
        <f t="shared" si="1"/>
        <v>Not valid</v>
      </c>
      <c r="J19" s="62" t="str">
        <f t="shared" si="1"/>
        <v>Not valid</v>
      </c>
      <c r="K19" s="62" t="str">
        <f t="shared" si="1"/>
        <v>Not valid</v>
      </c>
      <c r="L19" s="62" t="str">
        <f t="shared" si="1"/>
        <v>Not valid</v>
      </c>
      <c r="M19" s="62" t="str">
        <f t="shared" si="1"/>
        <v>Not valid</v>
      </c>
      <c r="N19" s="62" t="str">
        <f t="shared" si="1"/>
        <v>Not valid</v>
      </c>
      <c r="O19" s="62" t="str">
        <f t="shared" si="1"/>
        <v>Not valid</v>
      </c>
      <c r="P19" s="62" t="str">
        <f t="shared" si="1"/>
        <v>Not valid</v>
      </c>
      <c r="Q19" s="62" t="str">
        <f t="shared" si="1"/>
        <v>Not valid</v>
      </c>
      <c r="R19" s="62" t="str">
        <f t="shared" si="1"/>
        <v>Not valid</v>
      </c>
      <c r="S19" s="62" t="str">
        <f t="shared" si="1"/>
        <v>Not valid</v>
      </c>
      <c r="T19" s="62" t="str">
        <f t="shared" si="1"/>
        <v>Not valid</v>
      </c>
      <c r="U19" s="62" t="str">
        <f t="shared" si="1"/>
        <v>Not valid</v>
      </c>
    </row>
    <row r="20" spans="1:21" hidden="1" x14ac:dyDescent="0.3">
      <c r="A20" s="23" t="s">
        <v>224</v>
      </c>
      <c r="B20" s="62" t="str">
        <f>IF(B17=0,SUM(B3:B16),"")</f>
        <v/>
      </c>
      <c r="C20" s="62" t="str">
        <f t="shared" ref="C20:U20" si="2">IF(C17=0,SUM(C3:C16),"")</f>
        <v/>
      </c>
      <c r="D20" s="62" t="str">
        <f t="shared" si="2"/>
        <v/>
      </c>
      <c r="E20" s="62" t="str">
        <f t="shared" si="2"/>
        <v/>
      </c>
      <c r="F20" s="62" t="str">
        <f t="shared" si="2"/>
        <v/>
      </c>
      <c r="G20" s="62" t="str">
        <f t="shared" si="2"/>
        <v/>
      </c>
      <c r="H20" s="62" t="str">
        <f t="shared" si="2"/>
        <v/>
      </c>
      <c r="I20" s="62" t="str">
        <f t="shared" si="2"/>
        <v/>
      </c>
      <c r="J20" s="62" t="str">
        <f t="shared" si="2"/>
        <v/>
      </c>
      <c r="K20" s="62" t="str">
        <f t="shared" si="2"/>
        <v/>
      </c>
      <c r="L20" s="62" t="str">
        <f t="shared" si="2"/>
        <v/>
      </c>
      <c r="M20" s="62" t="str">
        <f t="shared" si="2"/>
        <v/>
      </c>
      <c r="N20" s="62" t="str">
        <f t="shared" si="2"/>
        <v/>
      </c>
      <c r="O20" s="62" t="str">
        <f t="shared" si="2"/>
        <v/>
      </c>
      <c r="P20" s="62" t="str">
        <f t="shared" si="2"/>
        <v/>
      </c>
      <c r="Q20" s="62" t="str">
        <f t="shared" si="2"/>
        <v/>
      </c>
      <c r="R20" s="62" t="str">
        <f t="shared" si="2"/>
        <v/>
      </c>
      <c r="S20" s="62" t="str">
        <f t="shared" si="2"/>
        <v/>
      </c>
      <c r="T20" s="62" t="str">
        <f t="shared" si="2"/>
        <v/>
      </c>
      <c r="U20" s="62" t="str">
        <f t="shared" si="2"/>
        <v/>
      </c>
    </row>
    <row r="21" spans="1:21" hidden="1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idden="1" x14ac:dyDescent="0.3">
      <c r="A22" s="23">
        <v>1</v>
      </c>
      <c r="B22" s="23" t="str">
        <f>IF(B19="Valid",B20,"")</f>
        <v/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idden="1" x14ac:dyDescent="0.3">
      <c r="A23" s="23">
        <v>2</v>
      </c>
      <c r="B23" s="23" t="str">
        <f>IF(C19="Valid",C20,"")</f>
        <v/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idden="1" x14ac:dyDescent="0.3">
      <c r="A24" s="23">
        <v>3</v>
      </c>
      <c r="B24" s="23" t="str">
        <f>IF(D19="Valid",D20,"")</f>
        <v/>
      </c>
    </row>
    <row r="25" spans="1:21" hidden="1" x14ac:dyDescent="0.3">
      <c r="A25" s="23">
        <v>4</v>
      </c>
      <c r="B25" s="23" t="str">
        <f>IF(E19="Valid",E20,"")</f>
        <v/>
      </c>
    </row>
    <row r="26" spans="1:21" hidden="1" x14ac:dyDescent="0.3">
      <c r="A26" s="23">
        <v>5</v>
      </c>
      <c r="B26" s="23" t="str">
        <f>IF(F19="Valid",F20,"")</f>
        <v/>
      </c>
    </row>
    <row r="27" spans="1:21" hidden="1" x14ac:dyDescent="0.3">
      <c r="A27" s="23">
        <v>6</v>
      </c>
      <c r="B27" s="23" t="str">
        <f>IF(G19="Valid",G20,"")</f>
        <v/>
      </c>
    </row>
    <row r="28" spans="1:21" hidden="1" x14ac:dyDescent="0.3">
      <c r="A28" s="23">
        <v>7</v>
      </c>
      <c r="B28" s="23" t="str">
        <f>IF(H19="Valid",H20,"")</f>
        <v/>
      </c>
    </row>
    <row r="29" spans="1:21" hidden="1" x14ac:dyDescent="0.3">
      <c r="A29" s="23">
        <v>8</v>
      </c>
      <c r="B29" s="23" t="str">
        <f>IF(I19="Valid",I20,"")</f>
        <v/>
      </c>
    </row>
    <row r="30" spans="1:21" hidden="1" x14ac:dyDescent="0.3">
      <c r="A30" s="23">
        <v>9</v>
      </c>
      <c r="B30" s="23" t="str">
        <f>IF(J19="Valid",J20,"")</f>
        <v/>
      </c>
    </row>
    <row r="31" spans="1:21" hidden="1" x14ac:dyDescent="0.3">
      <c r="A31" s="23">
        <v>10</v>
      </c>
      <c r="B31" s="23" t="str">
        <f>IF(K19="Valid",K20,"")</f>
        <v/>
      </c>
    </row>
    <row r="32" spans="1:21" hidden="1" x14ac:dyDescent="0.3">
      <c r="A32" s="23">
        <v>11</v>
      </c>
      <c r="B32" s="23" t="str">
        <f>IF(L19="Valid",L20,"")</f>
        <v/>
      </c>
    </row>
    <row r="33" spans="1:2" hidden="1" x14ac:dyDescent="0.3">
      <c r="A33" s="23">
        <v>12</v>
      </c>
      <c r="B33" s="23" t="str">
        <f>IF(M19="Valid",M20,"")</f>
        <v/>
      </c>
    </row>
    <row r="34" spans="1:2" hidden="1" x14ac:dyDescent="0.3">
      <c r="A34" s="23">
        <v>13</v>
      </c>
      <c r="B34" s="23" t="str">
        <f>IF(N19="Valid",N20,"")</f>
        <v/>
      </c>
    </row>
    <row r="35" spans="1:2" hidden="1" x14ac:dyDescent="0.3">
      <c r="A35" s="23">
        <v>14</v>
      </c>
      <c r="B35" s="23" t="str">
        <f>IF(O19="Valid",O20,"")</f>
        <v/>
      </c>
    </row>
    <row r="36" spans="1:2" hidden="1" x14ac:dyDescent="0.3">
      <c r="A36" s="23">
        <v>15</v>
      </c>
      <c r="B36" s="23" t="str">
        <f>IF(P19="Valid",P20,"")</f>
        <v/>
      </c>
    </row>
    <row r="37" spans="1:2" hidden="1" x14ac:dyDescent="0.3">
      <c r="A37" s="23">
        <v>16</v>
      </c>
      <c r="B37" s="23" t="str">
        <f>IF(Q19="Valid",Q20,"")</f>
        <v/>
      </c>
    </row>
    <row r="38" spans="1:2" hidden="1" x14ac:dyDescent="0.3">
      <c r="A38" s="23">
        <v>17</v>
      </c>
      <c r="B38" s="23" t="str">
        <f>IF(R19="Valid",R20,"")</f>
        <v/>
      </c>
    </row>
    <row r="39" spans="1:2" hidden="1" x14ac:dyDescent="0.3">
      <c r="A39" s="23">
        <v>18</v>
      </c>
      <c r="B39" s="23" t="str">
        <f>IF(S19="Valid",S20,"")</f>
        <v/>
      </c>
    </row>
    <row r="40" spans="1:2" hidden="1" x14ac:dyDescent="0.3">
      <c r="A40" s="23">
        <v>19</v>
      </c>
      <c r="B40" s="23" t="str">
        <f>IF(T19="Valid",T20,"")</f>
        <v/>
      </c>
    </row>
    <row r="41" spans="1:2" hidden="1" x14ac:dyDescent="0.3">
      <c r="A41" s="23">
        <v>20</v>
      </c>
      <c r="B41" s="23" t="str">
        <f>IF(U19="Valid",U20,"")</f>
        <v/>
      </c>
    </row>
  </sheetData>
  <protectedRanges>
    <protectedRange sqref="B3:B16 E3:U16" name="Range1_1"/>
    <protectedRange sqref="C3:D16" name="Range1"/>
  </protectedRanges>
  <dataValidations count="1">
    <dataValidation type="whole" allowBlank="1" showInputMessage="1" showErrorMessage="1" sqref="B3:U16" xr:uid="{AD3B4E2B-0D44-4F78-994B-20E5F2525C3E}">
      <formula1>1</formula1>
      <formula2>5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B6AA-AC54-4F1F-B4FD-10E3573D4E6B}">
  <dimension ref="A1:AO37"/>
  <sheetViews>
    <sheetView topLeftCell="AK1" workbookViewId="0">
      <selection activeCell="AM1" sqref="AM1:AN22"/>
    </sheetView>
  </sheetViews>
  <sheetFormatPr defaultRowHeight="14.4" x14ac:dyDescent="0.3"/>
  <cols>
    <col min="4" max="5" width="10.5546875" bestFit="1" customWidth="1"/>
    <col min="21" max="36" width="15.77734375" customWidth="1"/>
    <col min="37" max="37" width="17.6640625" customWidth="1"/>
    <col min="38" max="38" width="17.77734375" customWidth="1"/>
    <col min="39" max="39" width="17.77734375" bestFit="1" customWidth="1"/>
    <col min="40" max="40" width="17" bestFit="1" customWidth="1"/>
  </cols>
  <sheetData>
    <row r="1" spans="1:40" ht="43.8" x14ac:dyDescent="0.35">
      <c r="U1" s="97" t="s">
        <v>164</v>
      </c>
      <c r="V1" s="98"/>
      <c r="W1" s="98"/>
      <c r="X1" s="98"/>
      <c r="Y1" s="98"/>
      <c r="Z1" s="98"/>
      <c r="AA1" s="98"/>
      <c r="AB1" s="98"/>
      <c r="AC1" s="99" t="s">
        <v>164</v>
      </c>
      <c r="AD1" s="98"/>
      <c r="AE1" s="98"/>
      <c r="AF1" s="98"/>
      <c r="AG1" s="98"/>
      <c r="AH1" s="98"/>
      <c r="AI1" s="98"/>
      <c r="AJ1" s="100"/>
      <c r="AK1" s="66" t="s">
        <v>187</v>
      </c>
      <c r="AL1" s="67" t="s">
        <v>187</v>
      </c>
      <c r="AM1" s="91" t="s">
        <v>226</v>
      </c>
      <c r="AN1" s="91" t="s">
        <v>227</v>
      </c>
    </row>
    <row r="2" spans="1:40" ht="28.8" x14ac:dyDescent="0.3">
      <c r="A2" s="7" t="str">
        <f>'Programme Delivery Data'!A2</f>
        <v xml:space="preserve">Parent ID No. </v>
      </c>
      <c r="B2" s="7" t="str">
        <f>'Programme Delivery Data'!B2</f>
        <v>Parent first name</v>
      </c>
      <c r="C2" s="7" t="str">
        <f>'Programme Delivery Data'!C2</f>
        <v>Parents last name</v>
      </c>
      <c r="D2" s="7" t="str">
        <f>'Programme Delivery Data'!D2</f>
        <v>Date registered interest</v>
      </c>
      <c r="E2" s="7" t="str">
        <f>'Programme Delivery Data'!E2</f>
        <v>Programme Start date</v>
      </c>
      <c r="F2" s="7" t="str">
        <f>'Programme Delivery Data'!F2</f>
        <v xml:space="preserve">Attended Week 1 </v>
      </c>
      <c r="G2" s="7" t="str">
        <f>'Programme Delivery Data'!G2</f>
        <v>Week 2</v>
      </c>
      <c r="H2" s="7" t="str">
        <f>'Programme Delivery Data'!H2</f>
        <v>Week 3</v>
      </c>
      <c r="I2" s="7" t="str">
        <f>'Programme Delivery Data'!I2</f>
        <v>Week 4</v>
      </c>
      <c r="J2" s="7" t="str">
        <f>'Programme Delivery Data'!J2</f>
        <v>Week 5</v>
      </c>
      <c r="K2" s="7" t="str">
        <f>'Programme Delivery Data'!K2</f>
        <v>Week 6</v>
      </c>
      <c r="L2" s="7" t="str">
        <f>'Programme Delivery Data'!L2</f>
        <v>Week 7</v>
      </c>
      <c r="M2" s="7" t="str">
        <f>'Programme Delivery Data'!M2</f>
        <v>Week 8</v>
      </c>
      <c r="N2" s="7" t="str">
        <f>'Programme Delivery Data'!N2</f>
        <v>Week 9</v>
      </c>
      <c r="O2" s="7" t="str">
        <f>'Programme Delivery Data'!O2</f>
        <v>Week 10</v>
      </c>
      <c r="P2" s="7" t="str">
        <f>'Programme Delivery Data'!P2</f>
        <v>Week 11</v>
      </c>
      <c r="Q2" s="7" t="str">
        <f>'Programme Delivery Data'!Q2</f>
        <v>Week 12</v>
      </c>
      <c r="R2" s="7" t="str">
        <f>'Programme Delivery Data'!R2</f>
        <v>Week 13</v>
      </c>
      <c r="S2" s="7" t="str">
        <f>'Programme Delivery Data'!S2</f>
        <v>Week 14</v>
      </c>
      <c r="T2" s="7" t="str">
        <f>'Programme Delivery Data'!T2</f>
        <v>Date finished programme</v>
      </c>
      <c r="U2" s="49" t="s">
        <v>103</v>
      </c>
      <c r="V2" s="50" t="s">
        <v>110</v>
      </c>
      <c r="W2" s="50" t="s">
        <v>117</v>
      </c>
      <c r="X2" s="50" t="s">
        <v>124</v>
      </c>
      <c r="Y2" s="50" t="s">
        <v>131</v>
      </c>
      <c r="Z2" s="50" t="s">
        <v>138</v>
      </c>
      <c r="AA2" s="50" t="s">
        <v>145</v>
      </c>
      <c r="AB2" s="50" t="s">
        <v>152</v>
      </c>
      <c r="AC2" s="50" t="s">
        <v>103</v>
      </c>
      <c r="AD2" s="50" t="s">
        <v>110</v>
      </c>
      <c r="AE2" s="50" t="s">
        <v>117</v>
      </c>
      <c r="AF2" s="50" t="s">
        <v>124</v>
      </c>
      <c r="AG2" s="50" t="s">
        <v>131</v>
      </c>
      <c r="AH2" s="50" t="s">
        <v>138</v>
      </c>
      <c r="AI2" s="50" t="s">
        <v>145</v>
      </c>
      <c r="AJ2" s="51" t="s">
        <v>152</v>
      </c>
      <c r="AK2" s="68"/>
      <c r="AL2" s="69"/>
      <c r="AM2" s="91"/>
      <c r="AN2" s="91"/>
    </row>
    <row r="3" spans="1:40" x14ac:dyDescent="0.3">
      <c r="A3" s="5">
        <f>IF('Programme Delivery Data'!A3&gt;0,'Programme Delivery Data'!A3,"")</f>
        <v>1</v>
      </c>
      <c r="B3" s="5" t="str">
        <f>IF('Programme Delivery Data'!B3&gt;0,'Programme Delivery Data'!B3,"")</f>
        <v/>
      </c>
      <c r="C3" s="5" t="str">
        <f>IF('Programme Delivery Data'!C3&gt;0,'Programme Delivery Data'!C3,"")</f>
        <v/>
      </c>
      <c r="D3" s="8" t="str">
        <f>IF('Programme Delivery Data'!D3&gt;0,'Programme Delivery Data'!D3,"")</f>
        <v/>
      </c>
      <c r="E3" s="8" t="str">
        <f>IF('Programme Delivery Data'!E3&gt;0,'Programme Delivery Data'!E3,"")</f>
        <v/>
      </c>
      <c r="F3" s="5" t="str">
        <f>IF('Programme Delivery Data'!F3&gt;0,'Programme Delivery Data'!F3,"")</f>
        <v/>
      </c>
      <c r="G3" s="5" t="str">
        <f>IF('Programme Delivery Data'!G3&gt;0,'Programme Delivery Data'!G3,"")</f>
        <v/>
      </c>
      <c r="H3" s="5" t="str">
        <f>IF('Programme Delivery Data'!H3&gt;0,'Programme Delivery Data'!H3,"")</f>
        <v/>
      </c>
      <c r="I3" s="5" t="str">
        <f>IF('Programme Delivery Data'!I3&gt;0,'Programme Delivery Data'!I3,"")</f>
        <v/>
      </c>
      <c r="J3" s="5" t="str">
        <f>IF('Programme Delivery Data'!J3&gt;0,'Programme Delivery Data'!J3,"")</f>
        <v/>
      </c>
      <c r="K3" s="5" t="str">
        <f>IF('Programme Delivery Data'!K3&gt;0,'Programme Delivery Data'!K3,"")</f>
        <v/>
      </c>
      <c r="L3" s="5" t="str">
        <f>IF('Programme Delivery Data'!L3&gt;0,'Programme Delivery Data'!L3,"")</f>
        <v/>
      </c>
      <c r="M3" s="5" t="str">
        <f>IF('Programme Delivery Data'!M3&gt;0,'Programme Delivery Data'!M3,"")</f>
        <v/>
      </c>
      <c r="N3" s="5" t="str">
        <f>IF('Programme Delivery Data'!N3&gt;0,'Programme Delivery Data'!N3,"")</f>
        <v/>
      </c>
      <c r="O3" s="5" t="str">
        <f>IF('Programme Delivery Data'!O3&gt;0,'Programme Delivery Data'!O3,"")</f>
        <v/>
      </c>
      <c r="P3" s="5" t="str">
        <f>IF('Programme Delivery Data'!P3&gt;0,'Programme Delivery Data'!P3,"")</f>
        <v/>
      </c>
      <c r="Q3" s="5" t="str">
        <f>IF('Programme Delivery Data'!Q3&gt;0,'Programme Delivery Data'!Q3,"")</f>
        <v/>
      </c>
      <c r="R3" s="5" t="str">
        <f>IF('Programme Delivery Data'!R3&gt;0,'Programme Delivery Data'!R3,"")</f>
        <v/>
      </c>
      <c r="S3" s="5" t="str">
        <f>IF('Programme Delivery Data'!S3&gt;0,'Programme Delivery Data'!S3,"")</f>
        <v/>
      </c>
      <c r="T3" s="52" t="str">
        <f>IF('Programme Delivery Data'!T3&gt;0,'Programme Delivery Data'!T3,"")</f>
        <v/>
      </c>
      <c r="U3" s="53" t="str">
        <f>IF('TOPSE BASELINE'!A83&gt;0,'TOPSE BASELINE'!A83,"")</f>
        <v/>
      </c>
      <c r="V3" s="53" t="str">
        <f>IF('TOPSE BASELINE'!B83&gt;0,'TOPSE BASELINE'!B83,"")</f>
        <v/>
      </c>
      <c r="W3" s="53" t="str">
        <f>IF('TOPSE BASELINE'!C83&gt;0,'TOPSE BASELINE'!C83,"")</f>
        <v/>
      </c>
      <c r="X3" s="53" t="str">
        <f>IF('TOPSE BASELINE'!D83&gt;0,'TOPSE BASELINE'!D83,"")</f>
        <v/>
      </c>
      <c r="Y3" s="53" t="str">
        <f>IF('TOPSE BASELINE'!E83&gt;0,'TOPSE BASELINE'!E83,"")</f>
        <v/>
      </c>
      <c r="Z3" s="53" t="str">
        <f>IF('TOPSE BASELINE'!F83&gt;0,'TOPSE BASELINE'!F83,"")</f>
        <v/>
      </c>
      <c r="AA3" s="53" t="str">
        <f>IF('TOPSE BASELINE'!G83&gt;0,'TOPSE BASELINE'!G83,"")</f>
        <v/>
      </c>
      <c r="AB3" s="53" t="str">
        <f>IF('TOPSE BASELINE'!H83&gt;0,'TOPSE BASELINE'!H83,"")</f>
        <v/>
      </c>
      <c r="AC3" s="53" t="str">
        <f>IF('TOPSE ENDPOINT'!A83&gt;0,'TOPSE ENDPOINT'!A83,"")</f>
        <v/>
      </c>
      <c r="AD3" s="53" t="str">
        <f>IF('TOPSE ENDPOINT'!B83&gt;0,'TOPSE ENDPOINT'!B83,"")</f>
        <v/>
      </c>
      <c r="AE3" s="53" t="str">
        <f>IF('TOPSE ENDPOINT'!C83&gt;0,'TOPSE ENDPOINT'!C83,"")</f>
        <v/>
      </c>
      <c r="AF3" s="53" t="str">
        <f>IF('TOPSE ENDPOINT'!D83&gt;0,'TOPSE ENDPOINT'!D83,"")</f>
        <v/>
      </c>
      <c r="AG3" s="53" t="str">
        <f>IF('TOPSE ENDPOINT'!E83&gt;0,'TOPSE ENDPOINT'!E83,"")</f>
        <v/>
      </c>
      <c r="AH3" s="53" t="str">
        <f>IF('TOPSE ENDPOINT'!F83&gt;0,'TOPSE ENDPOINT'!F83,"")</f>
        <v/>
      </c>
      <c r="AI3" s="53" t="str">
        <f>IF('TOPSE ENDPOINT'!G83&gt;0,'TOPSE ENDPOINT'!G83,"")</f>
        <v/>
      </c>
      <c r="AJ3" s="70" t="str">
        <f>IF('TOPSE ENDPOINT'!H83&gt;0,'TOPSE ENDPOINT'!H83,"")</f>
        <v/>
      </c>
      <c r="AK3" s="71" t="str">
        <f>IF('KARITANE - BASELINE'!C34&gt;=0,'KARITANE - BASELINE'!C34,"")</f>
        <v/>
      </c>
      <c r="AL3" s="89" t="str">
        <f>IF('KARITANE - ENDPOINT'!C34&gt;=0,'KARITANE - ENDPOINT'!C34,"")</f>
        <v/>
      </c>
      <c r="AM3" s="90" t="str">
        <f>IF('WEMWBS - BASELINE'!B22&gt;0,'WEMWBS - BASELINE'!B22,"")</f>
        <v/>
      </c>
      <c r="AN3" s="90" t="str">
        <f>IF('WEMWBS - ENDPOINT'!B22&gt;0,'WEMWBS - ENDPOINT'!B22,"")</f>
        <v/>
      </c>
    </row>
    <row r="4" spans="1:40" x14ac:dyDescent="0.3">
      <c r="A4" s="5">
        <f>IF('Programme Delivery Data'!A4&gt;0,'Programme Delivery Data'!A4,"")</f>
        <v>2</v>
      </c>
      <c r="B4" s="5" t="str">
        <f>IF('Programme Delivery Data'!B4&gt;0,'Programme Delivery Data'!B4,"")</f>
        <v/>
      </c>
      <c r="C4" s="5" t="str">
        <f>IF('Programme Delivery Data'!C4&gt;0,'Programme Delivery Data'!C4,"")</f>
        <v/>
      </c>
      <c r="D4" s="8" t="str">
        <f>IF('Programme Delivery Data'!D4&gt;0,'Programme Delivery Data'!D4,"")</f>
        <v/>
      </c>
      <c r="E4" s="8" t="str">
        <f>IF('Programme Delivery Data'!E4&gt;0,'Programme Delivery Data'!E4,"")</f>
        <v/>
      </c>
      <c r="F4" s="5" t="str">
        <f>IF('Programme Delivery Data'!F4&gt;0,'Programme Delivery Data'!F4,"")</f>
        <v/>
      </c>
      <c r="G4" s="5" t="str">
        <f>IF('Programme Delivery Data'!G4&gt;0,'Programme Delivery Data'!G4,"")</f>
        <v/>
      </c>
      <c r="H4" s="5" t="str">
        <f>IF('Programme Delivery Data'!H4&gt;0,'Programme Delivery Data'!H4,"")</f>
        <v/>
      </c>
      <c r="I4" s="5" t="str">
        <f>IF('Programme Delivery Data'!I4&gt;0,'Programme Delivery Data'!I4,"")</f>
        <v/>
      </c>
      <c r="J4" s="5" t="str">
        <f>IF('Programme Delivery Data'!J4&gt;0,'Programme Delivery Data'!J4,"")</f>
        <v/>
      </c>
      <c r="K4" s="5" t="str">
        <f>IF('Programme Delivery Data'!K4&gt;0,'Programme Delivery Data'!K4,"")</f>
        <v/>
      </c>
      <c r="L4" s="5" t="str">
        <f>IF('Programme Delivery Data'!L4&gt;0,'Programme Delivery Data'!L4,"")</f>
        <v/>
      </c>
      <c r="M4" s="5" t="str">
        <f>IF('Programme Delivery Data'!M4&gt;0,'Programme Delivery Data'!M4,"")</f>
        <v/>
      </c>
      <c r="N4" s="5" t="str">
        <f>IF('Programme Delivery Data'!N4&gt;0,'Programme Delivery Data'!N4,"")</f>
        <v/>
      </c>
      <c r="O4" s="5" t="str">
        <f>IF('Programme Delivery Data'!O4&gt;0,'Programme Delivery Data'!O4,"")</f>
        <v/>
      </c>
      <c r="P4" s="5" t="str">
        <f>IF('Programme Delivery Data'!P4&gt;0,'Programme Delivery Data'!P4,"")</f>
        <v/>
      </c>
      <c r="Q4" s="5" t="str">
        <f>IF('Programme Delivery Data'!Q4&gt;0,'Programme Delivery Data'!Q4,"")</f>
        <v/>
      </c>
      <c r="R4" s="5" t="str">
        <f>IF('Programme Delivery Data'!R4&gt;0,'Programme Delivery Data'!R4,"")</f>
        <v/>
      </c>
      <c r="S4" s="5" t="str">
        <f>IF('Programme Delivery Data'!S4&gt;0,'Programme Delivery Data'!S4,"")</f>
        <v/>
      </c>
      <c r="T4" s="52" t="str">
        <f>IF('Programme Delivery Data'!T4&gt;0,'Programme Delivery Data'!T4,"")</f>
        <v/>
      </c>
      <c r="U4" s="53" t="str">
        <f>IF('TOPSE BASELINE'!A84&gt;0,'TOPSE BASELINE'!A84,"")</f>
        <v/>
      </c>
      <c r="V4" s="53" t="str">
        <f>IF('TOPSE BASELINE'!B84&gt;0,'TOPSE BASELINE'!B84,"")</f>
        <v/>
      </c>
      <c r="W4" s="53" t="str">
        <f>IF('TOPSE BASELINE'!C84&gt;0,'TOPSE BASELINE'!C84,"")</f>
        <v/>
      </c>
      <c r="X4" s="53" t="str">
        <f>IF('TOPSE BASELINE'!D84&gt;0,'TOPSE BASELINE'!D84,"")</f>
        <v/>
      </c>
      <c r="Y4" s="53" t="str">
        <f>IF('TOPSE BASELINE'!E84&gt;0,'TOPSE BASELINE'!E84,"")</f>
        <v/>
      </c>
      <c r="Z4" s="53" t="str">
        <f>IF('TOPSE BASELINE'!F84&gt;0,'TOPSE BASELINE'!F84,"")</f>
        <v/>
      </c>
      <c r="AA4" s="53" t="str">
        <f>IF('TOPSE BASELINE'!G84&gt;0,'TOPSE BASELINE'!G84,"")</f>
        <v/>
      </c>
      <c r="AB4" s="53" t="str">
        <f>IF('TOPSE BASELINE'!H84&gt;0,'TOPSE BASELINE'!H84,"")</f>
        <v/>
      </c>
      <c r="AC4" s="53" t="str">
        <f>IF('TOPSE ENDPOINT'!A84&gt;0,'TOPSE ENDPOINT'!A84,"")</f>
        <v/>
      </c>
      <c r="AD4" s="53" t="str">
        <f>IF('TOPSE ENDPOINT'!B84&gt;0,'TOPSE ENDPOINT'!B84,"")</f>
        <v/>
      </c>
      <c r="AE4" s="53" t="str">
        <f>IF('TOPSE ENDPOINT'!C84&gt;0,'TOPSE ENDPOINT'!C84,"")</f>
        <v/>
      </c>
      <c r="AF4" s="53" t="str">
        <f>IF('TOPSE ENDPOINT'!D84&gt;0,'TOPSE ENDPOINT'!D84,"")</f>
        <v/>
      </c>
      <c r="AG4" s="53" t="str">
        <f>IF('TOPSE ENDPOINT'!E84&gt;0,'TOPSE ENDPOINT'!E84,"")</f>
        <v/>
      </c>
      <c r="AH4" s="53" t="str">
        <f>IF('TOPSE ENDPOINT'!F84&gt;0,'TOPSE ENDPOINT'!F84,"")</f>
        <v/>
      </c>
      <c r="AI4" s="53" t="str">
        <f>IF('TOPSE ENDPOINT'!G84&gt;0,'TOPSE ENDPOINT'!G84,"")</f>
        <v/>
      </c>
      <c r="AJ4" s="70" t="str">
        <f>IF('TOPSE ENDPOINT'!H84&gt;0,'TOPSE ENDPOINT'!H84,"")</f>
        <v/>
      </c>
      <c r="AK4" s="71" t="str">
        <f>IF('KARITANE - BASELINE'!C35&gt;=0,'KARITANE - BASELINE'!C35,"")</f>
        <v/>
      </c>
      <c r="AL4" s="89" t="str">
        <f>IF('KARITANE - ENDPOINT'!C35&gt;=0,'KARITANE - ENDPOINT'!C35,"")</f>
        <v/>
      </c>
      <c r="AM4" s="90" t="str">
        <f>IF('WEMWBS - BASELINE'!B23&gt;0,'WEMWBS - BASELINE'!B23,"")</f>
        <v/>
      </c>
      <c r="AN4" s="90" t="str">
        <f>IF('WEMWBS - ENDPOINT'!B23&gt;0,'WEMWBS - ENDPOINT'!B23,"")</f>
        <v/>
      </c>
    </row>
    <row r="5" spans="1:40" x14ac:dyDescent="0.3">
      <c r="A5" s="5">
        <f>IF('Programme Delivery Data'!A5&gt;0,'Programme Delivery Data'!A5,"")</f>
        <v>3</v>
      </c>
      <c r="B5" s="5" t="str">
        <f>IF('Programme Delivery Data'!B5&gt;0,'Programme Delivery Data'!B5,"")</f>
        <v/>
      </c>
      <c r="C5" s="5" t="str">
        <f>IF('Programme Delivery Data'!C5&gt;0,'Programme Delivery Data'!C5,"")</f>
        <v/>
      </c>
      <c r="D5" s="8" t="str">
        <f>IF('Programme Delivery Data'!D5&gt;0,'Programme Delivery Data'!D5,"")</f>
        <v/>
      </c>
      <c r="E5" s="8" t="str">
        <f>IF('Programme Delivery Data'!E5&gt;0,'Programme Delivery Data'!E5,"")</f>
        <v/>
      </c>
      <c r="F5" s="5" t="str">
        <f>IF('Programme Delivery Data'!F5&gt;0,'Programme Delivery Data'!F5,"")</f>
        <v/>
      </c>
      <c r="G5" s="5" t="str">
        <f>IF('Programme Delivery Data'!G5&gt;0,'Programme Delivery Data'!G5,"")</f>
        <v/>
      </c>
      <c r="H5" s="5" t="str">
        <f>IF('Programme Delivery Data'!H5&gt;0,'Programme Delivery Data'!H5,"")</f>
        <v/>
      </c>
      <c r="I5" s="5" t="str">
        <f>IF('Programme Delivery Data'!I5&gt;0,'Programme Delivery Data'!I5,"")</f>
        <v/>
      </c>
      <c r="J5" s="5" t="str">
        <f>IF('Programme Delivery Data'!J5&gt;0,'Programme Delivery Data'!J5,"")</f>
        <v/>
      </c>
      <c r="K5" s="5" t="str">
        <f>IF('Programme Delivery Data'!K5&gt;0,'Programme Delivery Data'!K5,"")</f>
        <v/>
      </c>
      <c r="L5" s="5" t="str">
        <f>IF('Programme Delivery Data'!L5&gt;0,'Programme Delivery Data'!L5,"")</f>
        <v/>
      </c>
      <c r="M5" s="5" t="str">
        <f>IF('Programme Delivery Data'!M5&gt;0,'Programme Delivery Data'!M5,"")</f>
        <v/>
      </c>
      <c r="N5" s="5" t="str">
        <f>IF('Programme Delivery Data'!N5&gt;0,'Programme Delivery Data'!N5,"")</f>
        <v/>
      </c>
      <c r="O5" s="5" t="str">
        <f>IF('Programme Delivery Data'!O5&gt;0,'Programme Delivery Data'!O5,"")</f>
        <v/>
      </c>
      <c r="P5" s="5" t="str">
        <f>IF('Programme Delivery Data'!P5&gt;0,'Programme Delivery Data'!P5,"")</f>
        <v/>
      </c>
      <c r="Q5" s="5" t="str">
        <f>IF('Programme Delivery Data'!Q5&gt;0,'Programme Delivery Data'!Q5,"")</f>
        <v/>
      </c>
      <c r="R5" s="5" t="str">
        <f>IF('Programme Delivery Data'!R5&gt;0,'Programme Delivery Data'!R5,"")</f>
        <v/>
      </c>
      <c r="S5" s="5" t="str">
        <f>IF('Programme Delivery Data'!S5&gt;0,'Programme Delivery Data'!S5,"")</f>
        <v/>
      </c>
      <c r="T5" s="52" t="str">
        <f>IF('Programme Delivery Data'!T5&gt;0,'Programme Delivery Data'!T5,"")</f>
        <v/>
      </c>
      <c r="U5" s="53" t="str">
        <f>IF('TOPSE BASELINE'!A85&gt;0,'TOPSE BASELINE'!A85,"")</f>
        <v/>
      </c>
      <c r="V5" s="53" t="str">
        <f>IF('TOPSE BASELINE'!B85&gt;0,'TOPSE BASELINE'!B85,"")</f>
        <v/>
      </c>
      <c r="W5" s="53" t="str">
        <f>IF('TOPSE BASELINE'!C85&gt;0,'TOPSE BASELINE'!C85,"")</f>
        <v/>
      </c>
      <c r="X5" s="53" t="str">
        <f>IF('TOPSE BASELINE'!D85&gt;0,'TOPSE BASELINE'!D85,"")</f>
        <v/>
      </c>
      <c r="Y5" s="53" t="str">
        <f>IF('TOPSE BASELINE'!E85&gt;0,'TOPSE BASELINE'!E85,"")</f>
        <v/>
      </c>
      <c r="Z5" s="53" t="str">
        <f>IF('TOPSE BASELINE'!F85&gt;0,'TOPSE BASELINE'!F85,"")</f>
        <v/>
      </c>
      <c r="AA5" s="53" t="str">
        <f>IF('TOPSE BASELINE'!G85&gt;0,'TOPSE BASELINE'!G85,"")</f>
        <v/>
      </c>
      <c r="AB5" s="53" t="str">
        <f>IF('TOPSE BASELINE'!H85&gt;0,'TOPSE BASELINE'!H85,"")</f>
        <v/>
      </c>
      <c r="AC5" s="53" t="str">
        <f>IF('TOPSE ENDPOINT'!A85&gt;0,'TOPSE ENDPOINT'!A85,"")</f>
        <v/>
      </c>
      <c r="AD5" s="53" t="str">
        <f>IF('TOPSE ENDPOINT'!B85&gt;0,'TOPSE ENDPOINT'!B85,"")</f>
        <v/>
      </c>
      <c r="AE5" s="53" t="str">
        <f>IF('TOPSE ENDPOINT'!C85&gt;0,'TOPSE ENDPOINT'!C85,"")</f>
        <v/>
      </c>
      <c r="AF5" s="53" t="str">
        <f>IF('TOPSE ENDPOINT'!D85&gt;0,'TOPSE ENDPOINT'!D85,"")</f>
        <v/>
      </c>
      <c r="AG5" s="53" t="str">
        <f>IF('TOPSE ENDPOINT'!E85&gt;0,'TOPSE ENDPOINT'!E85,"")</f>
        <v/>
      </c>
      <c r="AH5" s="53" t="str">
        <f>IF('TOPSE ENDPOINT'!F85&gt;0,'TOPSE ENDPOINT'!F85,"")</f>
        <v/>
      </c>
      <c r="AI5" s="53" t="str">
        <f>IF('TOPSE ENDPOINT'!G85&gt;0,'TOPSE ENDPOINT'!G85,"")</f>
        <v/>
      </c>
      <c r="AJ5" s="70" t="str">
        <f>IF('TOPSE ENDPOINT'!H85&gt;0,'TOPSE ENDPOINT'!H85,"")</f>
        <v/>
      </c>
      <c r="AK5" s="71" t="str">
        <f>IF('KARITANE - BASELINE'!C36&gt;=0,'KARITANE - BASELINE'!C36,"")</f>
        <v/>
      </c>
      <c r="AL5" s="89" t="str">
        <f>IF('KARITANE - ENDPOINT'!C36&gt;=0,'KARITANE - ENDPOINT'!C36,"")</f>
        <v/>
      </c>
      <c r="AM5" s="90" t="str">
        <f>IF('WEMWBS - BASELINE'!B24&gt;0,'WEMWBS - BASELINE'!B24,"")</f>
        <v/>
      </c>
      <c r="AN5" s="90" t="str">
        <f>IF('WEMWBS - ENDPOINT'!B24&gt;0,'WEMWBS - ENDPOINT'!B24,"")</f>
        <v/>
      </c>
    </row>
    <row r="6" spans="1:40" x14ac:dyDescent="0.3">
      <c r="A6" s="5">
        <f>IF('Programme Delivery Data'!A6&gt;0,'Programme Delivery Data'!A6,"")</f>
        <v>4</v>
      </c>
      <c r="B6" s="5" t="str">
        <f>IF('Programme Delivery Data'!B6&gt;0,'Programme Delivery Data'!B6,"")</f>
        <v/>
      </c>
      <c r="C6" s="5" t="str">
        <f>IF('Programme Delivery Data'!C6&gt;0,'Programme Delivery Data'!C6,"")</f>
        <v/>
      </c>
      <c r="D6" s="8" t="str">
        <f>IF('Programme Delivery Data'!D6&gt;0,'Programme Delivery Data'!D6,"")</f>
        <v/>
      </c>
      <c r="E6" s="8" t="str">
        <f>IF('Programme Delivery Data'!E6&gt;0,'Programme Delivery Data'!E6,"")</f>
        <v/>
      </c>
      <c r="F6" s="5" t="str">
        <f>IF('Programme Delivery Data'!F6&gt;0,'Programme Delivery Data'!F6,"")</f>
        <v/>
      </c>
      <c r="G6" s="5" t="str">
        <f>IF('Programme Delivery Data'!G6&gt;0,'Programme Delivery Data'!G6,"")</f>
        <v/>
      </c>
      <c r="H6" s="5" t="str">
        <f>IF('Programme Delivery Data'!H6&gt;0,'Programme Delivery Data'!H6,"")</f>
        <v/>
      </c>
      <c r="I6" s="5" t="str">
        <f>IF('Programme Delivery Data'!I6&gt;0,'Programme Delivery Data'!I6,"")</f>
        <v/>
      </c>
      <c r="J6" s="5" t="str">
        <f>IF('Programme Delivery Data'!J6&gt;0,'Programme Delivery Data'!J6,"")</f>
        <v/>
      </c>
      <c r="K6" s="5" t="str">
        <f>IF('Programme Delivery Data'!K6&gt;0,'Programme Delivery Data'!K6,"")</f>
        <v/>
      </c>
      <c r="L6" s="5" t="str">
        <f>IF('Programme Delivery Data'!L6&gt;0,'Programme Delivery Data'!L6,"")</f>
        <v/>
      </c>
      <c r="M6" s="5" t="str">
        <f>IF('Programme Delivery Data'!M6&gt;0,'Programme Delivery Data'!M6,"")</f>
        <v/>
      </c>
      <c r="N6" s="5" t="str">
        <f>IF('Programme Delivery Data'!N6&gt;0,'Programme Delivery Data'!N6,"")</f>
        <v/>
      </c>
      <c r="O6" s="5" t="str">
        <f>IF('Programme Delivery Data'!O6&gt;0,'Programme Delivery Data'!O6,"")</f>
        <v/>
      </c>
      <c r="P6" s="5" t="str">
        <f>IF('Programme Delivery Data'!P6&gt;0,'Programme Delivery Data'!P6,"")</f>
        <v/>
      </c>
      <c r="Q6" s="5" t="str">
        <f>IF('Programme Delivery Data'!Q6&gt;0,'Programme Delivery Data'!Q6,"")</f>
        <v/>
      </c>
      <c r="R6" s="5" t="str">
        <f>IF('Programme Delivery Data'!R6&gt;0,'Programme Delivery Data'!R6,"")</f>
        <v/>
      </c>
      <c r="S6" s="5" t="str">
        <f>IF('Programme Delivery Data'!S6&gt;0,'Programme Delivery Data'!S6,"")</f>
        <v/>
      </c>
      <c r="T6" s="52" t="str">
        <f>IF('Programme Delivery Data'!T6&gt;0,'Programme Delivery Data'!T6,"")</f>
        <v/>
      </c>
      <c r="U6" s="53" t="str">
        <f>IF('TOPSE BASELINE'!A86&gt;0,'TOPSE BASELINE'!A86,"")</f>
        <v/>
      </c>
      <c r="V6" s="53" t="str">
        <f>IF('TOPSE BASELINE'!B86&gt;0,'TOPSE BASELINE'!B86,"")</f>
        <v/>
      </c>
      <c r="W6" s="53" t="str">
        <f>IF('TOPSE BASELINE'!C86&gt;0,'TOPSE BASELINE'!C86,"")</f>
        <v/>
      </c>
      <c r="X6" s="53" t="str">
        <f>IF('TOPSE BASELINE'!D86&gt;0,'TOPSE BASELINE'!D86,"")</f>
        <v/>
      </c>
      <c r="Y6" s="53" t="str">
        <f>IF('TOPSE BASELINE'!E86&gt;0,'TOPSE BASELINE'!E86,"")</f>
        <v/>
      </c>
      <c r="Z6" s="53" t="str">
        <f>IF('TOPSE BASELINE'!F86&gt;0,'TOPSE BASELINE'!F86,"")</f>
        <v/>
      </c>
      <c r="AA6" s="53" t="str">
        <f>IF('TOPSE BASELINE'!G86&gt;0,'TOPSE BASELINE'!G86,"")</f>
        <v/>
      </c>
      <c r="AB6" s="53" t="str">
        <f>IF('TOPSE BASELINE'!H86&gt;0,'TOPSE BASELINE'!H86,"")</f>
        <v/>
      </c>
      <c r="AC6" s="53" t="str">
        <f>IF('TOPSE ENDPOINT'!A86&gt;0,'TOPSE ENDPOINT'!A86,"")</f>
        <v/>
      </c>
      <c r="AD6" s="53" t="str">
        <f>IF('TOPSE ENDPOINT'!B86&gt;0,'TOPSE ENDPOINT'!B86,"")</f>
        <v/>
      </c>
      <c r="AE6" s="53" t="str">
        <f>IF('TOPSE ENDPOINT'!C86&gt;0,'TOPSE ENDPOINT'!C86,"")</f>
        <v/>
      </c>
      <c r="AF6" s="53" t="str">
        <f>IF('TOPSE ENDPOINT'!D86&gt;0,'TOPSE ENDPOINT'!D86,"")</f>
        <v/>
      </c>
      <c r="AG6" s="53" t="str">
        <f>IF('TOPSE ENDPOINT'!E86&gt;0,'TOPSE ENDPOINT'!E86,"")</f>
        <v/>
      </c>
      <c r="AH6" s="53" t="str">
        <f>IF('TOPSE ENDPOINT'!F86&gt;0,'TOPSE ENDPOINT'!F86,"")</f>
        <v/>
      </c>
      <c r="AI6" s="53" t="str">
        <f>IF('TOPSE ENDPOINT'!G86&gt;0,'TOPSE ENDPOINT'!G86,"")</f>
        <v/>
      </c>
      <c r="AJ6" s="70" t="str">
        <f>IF('TOPSE ENDPOINT'!H86&gt;0,'TOPSE ENDPOINT'!H86,"")</f>
        <v/>
      </c>
      <c r="AK6" s="71" t="str">
        <f>IF('KARITANE - BASELINE'!C37&gt;=0,'KARITANE - BASELINE'!C37,"")</f>
        <v/>
      </c>
      <c r="AL6" s="89" t="str">
        <f>IF('KARITANE - ENDPOINT'!C37&gt;=0,'KARITANE - ENDPOINT'!C37,"")</f>
        <v/>
      </c>
      <c r="AM6" s="90" t="str">
        <f>IF('WEMWBS - BASELINE'!B25&gt;0,'WEMWBS - BASELINE'!B25,"")</f>
        <v/>
      </c>
      <c r="AN6" s="90" t="str">
        <f>IF('WEMWBS - ENDPOINT'!B25&gt;0,'WEMWBS - ENDPOINT'!B25,"")</f>
        <v/>
      </c>
    </row>
    <row r="7" spans="1:40" x14ac:dyDescent="0.3">
      <c r="A7" s="5">
        <f>IF('Programme Delivery Data'!A7&gt;0,'Programme Delivery Data'!A7,"")</f>
        <v>5</v>
      </c>
      <c r="B7" s="5" t="str">
        <f>IF('Programme Delivery Data'!B7&gt;0,'Programme Delivery Data'!B7,"")</f>
        <v/>
      </c>
      <c r="C7" s="5" t="str">
        <f>IF('Programme Delivery Data'!C7&gt;0,'Programme Delivery Data'!C7,"")</f>
        <v/>
      </c>
      <c r="D7" s="8" t="str">
        <f>IF('Programme Delivery Data'!D7&gt;0,'Programme Delivery Data'!D7,"")</f>
        <v/>
      </c>
      <c r="E7" s="8" t="str">
        <f>IF('Programme Delivery Data'!E7&gt;0,'Programme Delivery Data'!E7,"")</f>
        <v/>
      </c>
      <c r="F7" s="5" t="str">
        <f>IF('Programme Delivery Data'!F7&gt;0,'Programme Delivery Data'!F7,"")</f>
        <v/>
      </c>
      <c r="G7" s="5" t="str">
        <f>IF('Programme Delivery Data'!G7&gt;0,'Programme Delivery Data'!G7,"")</f>
        <v/>
      </c>
      <c r="H7" s="5" t="str">
        <f>IF('Programme Delivery Data'!H7&gt;0,'Programme Delivery Data'!H7,"")</f>
        <v/>
      </c>
      <c r="I7" s="5" t="str">
        <f>IF('Programme Delivery Data'!I7&gt;0,'Programme Delivery Data'!I7,"")</f>
        <v/>
      </c>
      <c r="J7" s="5" t="str">
        <f>IF('Programme Delivery Data'!J7&gt;0,'Programme Delivery Data'!J7,"")</f>
        <v/>
      </c>
      <c r="K7" s="5" t="str">
        <f>IF('Programme Delivery Data'!K7&gt;0,'Programme Delivery Data'!K7,"")</f>
        <v/>
      </c>
      <c r="L7" s="5" t="str">
        <f>IF('Programme Delivery Data'!L7&gt;0,'Programme Delivery Data'!L7,"")</f>
        <v/>
      </c>
      <c r="M7" s="5" t="str">
        <f>IF('Programme Delivery Data'!M7&gt;0,'Programme Delivery Data'!M7,"")</f>
        <v/>
      </c>
      <c r="N7" s="5" t="str">
        <f>IF('Programme Delivery Data'!N7&gt;0,'Programme Delivery Data'!N7,"")</f>
        <v/>
      </c>
      <c r="O7" s="5" t="str">
        <f>IF('Programme Delivery Data'!O7&gt;0,'Programme Delivery Data'!O7,"")</f>
        <v/>
      </c>
      <c r="P7" s="5" t="str">
        <f>IF('Programme Delivery Data'!P7&gt;0,'Programme Delivery Data'!P7,"")</f>
        <v/>
      </c>
      <c r="Q7" s="5" t="str">
        <f>IF('Programme Delivery Data'!Q7&gt;0,'Programme Delivery Data'!Q7,"")</f>
        <v/>
      </c>
      <c r="R7" s="5" t="str">
        <f>IF('Programme Delivery Data'!R7&gt;0,'Programme Delivery Data'!R7,"")</f>
        <v/>
      </c>
      <c r="S7" s="5" t="str">
        <f>IF('Programme Delivery Data'!S7&gt;0,'Programme Delivery Data'!S7,"")</f>
        <v/>
      </c>
      <c r="T7" s="52" t="str">
        <f>IF('Programme Delivery Data'!T7&gt;0,'Programme Delivery Data'!T7,"")</f>
        <v/>
      </c>
      <c r="U7" s="53" t="str">
        <f>IF('TOPSE BASELINE'!A87&gt;0,'TOPSE BASELINE'!A87,"")</f>
        <v/>
      </c>
      <c r="V7" s="53" t="str">
        <f>IF('TOPSE BASELINE'!B87&gt;0,'TOPSE BASELINE'!B87,"")</f>
        <v/>
      </c>
      <c r="W7" s="53" t="str">
        <f>IF('TOPSE BASELINE'!C87&gt;0,'TOPSE BASELINE'!C87,"")</f>
        <v/>
      </c>
      <c r="X7" s="53" t="str">
        <f>IF('TOPSE BASELINE'!D87&gt;0,'TOPSE BASELINE'!D87,"")</f>
        <v/>
      </c>
      <c r="Y7" s="53" t="str">
        <f>IF('TOPSE BASELINE'!E87&gt;0,'TOPSE BASELINE'!E87,"")</f>
        <v/>
      </c>
      <c r="Z7" s="53" t="str">
        <f>IF('TOPSE BASELINE'!F87&gt;0,'TOPSE BASELINE'!F87,"")</f>
        <v/>
      </c>
      <c r="AA7" s="53" t="str">
        <f>IF('TOPSE BASELINE'!G87&gt;0,'TOPSE BASELINE'!G87,"")</f>
        <v/>
      </c>
      <c r="AB7" s="53" t="str">
        <f>IF('TOPSE BASELINE'!H87&gt;0,'TOPSE BASELINE'!H87,"")</f>
        <v/>
      </c>
      <c r="AC7" s="53" t="str">
        <f>IF('TOPSE ENDPOINT'!A87&gt;0,'TOPSE ENDPOINT'!A87,"")</f>
        <v/>
      </c>
      <c r="AD7" s="53" t="str">
        <f>IF('TOPSE ENDPOINT'!B87&gt;0,'TOPSE ENDPOINT'!B87,"")</f>
        <v/>
      </c>
      <c r="AE7" s="53" t="str">
        <f>IF('TOPSE ENDPOINT'!C87&gt;0,'TOPSE ENDPOINT'!C87,"")</f>
        <v/>
      </c>
      <c r="AF7" s="53" t="str">
        <f>IF('TOPSE ENDPOINT'!D87&gt;0,'TOPSE ENDPOINT'!D87,"")</f>
        <v/>
      </c>
      <c r="AG7" s="53" t="str">
        <f>IF('TOPSE ENDPOINT'!E87&gt;0,'TOPSE ENDPOINT'!E87,"")</f>
        <v/>
      </c>
      <c r="AH7" s="53" t="str">
        <f>IF('TOPSE ENDPOINT'!F87&gt;0,'TOPSE ENDPOINT'!F87,"")</f>
        <v/>
      </c>
      <c r="AI7" s="53" t="str">
        <f>IF('TOPSE ENDPOINT'!G87&gt;0,'TOPSE ENDPOINT'!G87,"")</f>
        <v/>
      </c>
      <c r="AJ7" s="70" t="str">
        <f>IF('TOPSE ENDPOINT'!H87&gt;0,'TOPSE ENDPOINT'!H87,"")</f>
        <v/>
      </c>
      <c r="AK7" s="71" t="str">
        <f>IF('KARITANE - BASELINE'!C38&gt;=0,'KARITANE - BASELINE'!C38,"")</f>
        <v/>
      </c>
      <c r="AL7" s="89" t="str">
        <f>IF('KARITANE - ENDPOINT'!C38&gt;=0,'KARITANE - ENDPOINT'!C38,"")</f>
        <v/>
      </c>
      <c r="AM7" s="90" t="str">
        <f>IF('WEMWBS - BASELINE'!B26&gt;0,'WEMWBS - BASELINE'!B26,"")</f>
        <v/>
      </c>
      <c r="AN7" s="90" t="str">
        <f>IF('WEMWBS - ENDPOINT'!B26&gt;0,'WEMWBS - ENDPOINT'!B26,"")</f>
        <v/>
      </c>
    </row>
    <row r="8" spans="1:40" x14ac:dyDescent="0.3">
      <c r="A8" s="5">
        <f>IF('Programme Delivery Data'!A8&gt;0,'Programme Delivery Data'!A8,"")</f>
        <v>6</v>
      </c>
      <c r="B8" s="5" t="str">
        <f>IF('Programme Delivery Data'!B8&gt;0,'Programme Delivery Data'!B8,"")</f>
        <v/>
      </c>
      <c r="C8" s="5" t="str">
        <f>IF('Programme Delivery Data'!C8&gt;0,'Programme Delivery Data'!C8,"")</f>
        <v/>
      </c>
      <c r="D8" s="8" t="str">
        <f>IF('Programme Delivery Data'!D8&gt;0,'Programme Delivery Data'!D8,"")</f>
        <v/>
      </c>
      <c r="E8" s="8" t="str">
        <f>IF('Programme Delivery Data'!E8&gt;0,'Programme Delivery Data'!E8,"")</f>
        <v/>
      </c>
      <c r="F8" s="5" t="str">
        <f>IF('Programme Delivery Data'!F8&gt;0,'Programme Delivery Data'!F8,"")</f>
        <v/>
      </c>
      <c r="G8" s="5" t="str">
        <f>IF('Programme Delivery Data'!G8&gt;0,'Programme Delivery Data'!G8,"")</f>
        <v/>
      </c>
      <c r="H8" s="5" t="str">
        <f>IF('Programme Delivery Data'!H8&gt;0,'Programme Delivery Data'!H8,"")</f>
        <v/>
      </c>
      <c r="I8" s="5" t="str">
        <f>IF('Programme Delivery Data'!I8&gt;0,'Programme Delivery Data'!I8,"")</f>
        <v/>
      </c>
      <c r="J8" s="5" t="str">
        <f>IF('Programme Delivery Data'!J8&gt;0,'Programme Delivery Data'!J8,"")</f>
        <v/>
      </c>
      <c r="K8" s="5" t="str">
        <f>IF('Programme Delivery Data'!K8&gt;0,'Programme Delivery Data'!K8,"")</f>
        <v/>
      </c>
      <c r="L8" s="5" t="str">
        <f>IF('Programme Delivery Data'!L8&gt;0,'Programme Delivery Data'!L8,"")</f>
        <v/>
      </c>
      <c r="M8" s="5" t="str">
        <f>IF('Programme Delivery Data'!M8&gt;0,'Programme Delivery Data'!M8,"")</f>
        <v/>
      </c>
      <c r="N8" s="5" t="str">
        <f>IF('Programme Delivery Data'!N8&gt;0,'Programme Delivery Data'!N8,"")</f>
        <v/>
      </c>
      <c r="O8" s="5" t="str">
        <f>IF('Programme Delivery Data'!O8&gt;0,'Programme Delivery Data'!O8,"")</f>
        <v/>
      </c>
      <c r="P8" s="5" t="str">
        <f>IF('Programme Delivery Data'!P8&gt;0,'Programme Delivery Data'!P8,"")</f>
        <v/>
      </c>
      <c r="Q8" s="5" t="str">
        <f>IF('Programme Delivery Data'!Q8&gt;0,'Programme Delivery Data'!Q8,"")</f>
        <v/>
      </c>
      <c r="R8" s="5" t="str">
        <f>IF('Programme Delivery Data'!R8&gt;0,'Programme Delivery Data'!R8,"")</f>
        <v/>
      </c>
      <c r="S8" s="5" t="str">
        <f>IF('Programme Delivery Data'!S8&gt;0,'Programme Delivery Data'!S8,"")</f>
        <v/>
      </c>
      <c r="T8" s="52" t="str">
        <f>IF('Programme Delivery Data'!T8&gt;0,'Programme Delivery Data'!T8,"")</f>
        <v/>
      </c>
      <c r="U8" s="53" t="str">
        <f>IF('TOPSE BASELINE'!A88&gt;0,'TOPSE BASELINE'!A88,"")</f>
        <v/>
      </c>
      <c r="V8" s="53" t="str">
        <f>IF('TOPSE BASELINE'!B88&gt;0,'TOPSE BASELINE'!B88,"")</f>
        <v/>
      </c>
      <c r="W8" s="53" t="str">
        <f>IF('TOPSE BASELINE'!C88&gt;0,'TOPSE BASELINE'!C88,"")</f>
        <v/>
      </c>
      <c r="X8" s="53" t="str">
        <f>IF('TOPSE BASELINE'!D88&gt;0,'TOPSE BASELINE'!D88,"")</f>
        <v/>
      </c>
      <c r="Y8" s="53" t="str">
        <f>IF('TOPSE BASELINE'!E88&gt;0,'TOPSE BASELINE'!E88,"")</f>
        <v/>
      </c>
      <c r="Z8" s="53" t="str">
        <f>IF('TOPSE BASELINE'!F88&gt;0,'TOPSE BASELINE'!F88,"")</f>
        <v/>
      </c>
      <c r="AA8" s="53" t="str">
        <f>IF('TOPSE BASELINE'!G88&gt;0,'TOPSE BASELINE'!G88,"")</f>
        <v/>
      </c>
      <c r="AB8" s="53" t="str">
        <f>IF('TOPSE BASELINE'!H88&gt;0,'TOPSE BASELINE'!H88,"")</f>
        <v/>
      </c>
      <c r="AC8" s="53" t="str">
        <f>IF('TOPSE ENDPOINT'!A88&gt;0,'TOPSE ENDPOINT'!A88,"")</f>
        <v/>
      </c>
      <c r="AD8" s="53" t="str">
        <f>IF('TOPSE ENDPOINT'!B88&gt;0,'TOPSE ENDPOINT'!B88,"")</f>
        <v/>
      </c>
      <c r="AE8" s="53" t="str">
        <f>IF('TOPSE ENDPOINT'!C88&gt;0,'TOPSE ENDPOINT'!C88,"")</f>
        <v/>
      </c>
      <c r="AF8" s="53" t="str">
        <f>IF('TOPSE ENDPOINT'!D88&gt;0,'TOPSE ENDPOINT'!D88,"")</f>
        <v/>
      </c>
      <c r="AG8" s="53" t="str">
        <f>IF('TOPSE ENDPOINT'!E88&gt;0,'TOPSE ENDPOINT'!E88,"")</f>
        <v/>
      </c>
      <c r="AH8" s="53" t="str">
        <f>IF('TOPSE ENDPOINT'!F88&gt;0,'TOPSE ENDPOINT'!F88,"")</f>
        <v/>
      </c>
      <c r="AI8" s="53" t="str">
        <f>IF('TOPSE ENDPOINT'!G88&gt;0,'TOPSE ENDPOINT'!G88,"")</f>
        <v/>
      </c>
      <c r="AJ8" s="70" t="str">
        <f>IF('TOPSE ENDPOINT'!H88&gt;0,'TOPSE ENDPOINT'!H88,"")</f>
        <v/>
      </c>
      <c r="AK8" s="71" t="str">
        <f>IF('KARITANE - BASELINE'!C39&gt;=0,'KARITANE - BASELINE'!C39,"")</f>
        <v/>
      </c>
      <c r="AL8" s="89" t="str">
        <f>IF('KARITANE - ENDPOINT'!C39&gt;=0,'KARITANE - ENDPOINT'!C39,"")</f>
        <v/>
      </c>
      <c r="AM8" s="90" t="str">
        <f>IF('WEMWBS - BASELINE'!B27&gt;0,'WEMWBS - BASELINE'!B27,"")</f>
        <v/>
      </c>
      <c r="AN8" s="90" t="str">
        <f>IF('WEMWBS - ENDPOINT'!B27&gt;0,'WEMWBS - ENDPOINT'!B27,"")</f>
        <v/>
      </c>
    </row>
    <row r="9" spans="1:40" x14ac:dyDescent="0.3">
      <c r="A9" s="5">
        <f>IF('Programme Delivery Data'!A9&gt;0,'Programme Delivery Data'!A9,"")</f>
        <v>7</v>
      </c>
      <c r="B9" s="5" t="str">
        <f>IF('Programme Delivery Data'!B9&gt;0,'Programme Delivery Data'!B9,"")</f>
        <v/>
      </c>
      <c r="C9" s="5" t="str">
        <f>IF('Programme Delivery Data'!C9&gt;0,'Programme Delivery Data'!C9,"")</f>
        <v/>
      </c>
      <c r="D9" s="8" t="str">
        <f>IF('Programme Delivery Data'!D9&gt;0,'Programme Delivery Data'!D9,"")</f>
        <v/>
      </c>
      <c r="E9" s="8" t="str">
        <f>IF('Programme Delivery Data'!E9&gt;0,'Programme Delivery Data'!E9,"")</f>
        <v/>
      </c>
      <c r="F9" s="5" t="str">
        <f>IF('Programme Delivery Data'!F9&gt;0,'Programme Delivery Data'!F9,"")</f>
        <v/>
      </c>
      <c r="G9" s="5" t="str">
        <f>IF('Programme Delivery Data'!G9&gt;0,'Programme Delivery Data'!G9,"")</f>
        <v/>
      </c>
      <c r="H9" s="5" t="str">
        <f>IF('Programme Delivery Data'!H9&gt;0,'Programme Delivery Data'!H9,"")</f>
        <v/>
      </c>
      <c r="I9" s="5" t="str">
        <f>IF('Programme Delivery Data'!I9&gt;0,'Programme Delivery Data'!I9,"")</f>
        <v/>
      </c>
      <c r="J9" s="5" t="str">
        <f>IF('Programme Delivery Data'!J9&gt;0,'Programme Delivery Data'!J9,"")</f>
        <v/>
      </c>
      <c r="K9" s="5" t="str">
        <f>IF('Programme Delivery Data'!K9&gt;0,'Programme Delivery Data'!K9,"")</f>
        <v/>
      </c>
      <c r="L9" s="5" t="str">
        <f>IF('Programme Delivery Data'!L9&gt;0,'Programme Delivery Data'!L9,"")</f>
        <v/>
      </c>
      <c r="M9" s="5" t="str">
        <f>IF('Programme Delivery Data'!M9&gt;0,'Programme Delivery Data'!M9,"")</f>
        <v/>
      </c>
      <c r="N9" s="5" t="str">
        <f>IF('Programme Delivery Data'!N9&gt;0,'Programme Delivery Data'!N9,"")</f>
        <v/>
      </c>
      <c r="O9" s="5" t="str">
        <f>IF('Programme Delivery Data'!O9&gt;0,'Programme Delivery Data'!O9,"")</f>
        <v/>
      </c>
      <c r="P9" s="5" t="str">
        <f>IF('Programme Delivery Data'!P9&gt;0,'Programme Delivery Data'!P9,"")</f>
        <v/>
      </c>
      <c r="Q9" s="5" t="str">
        <f>IF('Programme Delivery Data'!Q9&gt;0,'Programme Delivery Data'!Q9,"")</f>
        <v/>
      </c>
      <c r="R9" s="5" t="str">
        <f>IF('Programme Delivery Data'!R9&gt;0,'Programme Delivery Data'!R9,"")</f>
        <v/>
      </c>
      <c r="S9" s="5" t="str">
        <f>IF('Programme Delivery Data'!S9&gt;0,'Programme Delivery Data'!S9,"")</f>
        <v/>
      </c>
      <c r="T9" s="52" t="str">
        <f>IF('Programme Delivery Data'!T9&gt;0,'Programme Delivery Data'!T9,"")</f>
        <v/>
      </c>
      <c r="U9" s="53" t="str">
        <f>IF('TOPSE BASELINE'!A89&gt;0,'TOPSE BASELINE'!A89,"")</f>
        <v/>
      </c>
      <c r="V9" s="53" t="str">
        <f>IF('TOPSE BASELINE'!B89&gt;0,'TOPSE BASELINE'!B89,"")</f>
        <v/>
      </c>
      <c r="W9" s="53" t="str">
        <f>IF('TOPSE BASELINE'!C89&gt;0,'TOPSE BASELINE'!C89,"")</f>
        <v/>
      </c>
      <c r="X9" s="53" t="str">
        <f>IF('TOPSE BASELINE'!D89&gt;0,'TOPSE BASELINE'!D89,"")</f>
        <v/>
      </c>
      <c r="Y9" s="53" t="str">
        <f>IF('TOPSE BASELINE'!E89&gt;0,'TOPSE BASELINE'!E89,"")</f>
        <v/>
      </c>
      <c r="Z9" s="53" t="str">
        <f>IF('TOPSE BASELINE'!F89&gt;0,'TOPSE BASELINE'!F89,"")</f>
        <v/>
      </c>
      <c r="AA9" s="53" t="str">
        <f>IF('TOPSE BASELINE'!G89&gt;0,'TOPSE BASELINE'!G89,"")</f>
        <v/>
      </c>
      <c r="AB9" s="53" t="str">
        <f>IF('TOPSE BASELINE'!H89&gt;0,'TOPSE BASELINE'!H89,"")</f>
        <v/>
      </c>
      <c r="AC9" s="53" t="str">
        <f>IF('TOPSE ENDPOINT'!A89&gt;0,'TOPSE ENDPOINT'!A89,"")</f>
        <v/>
      </c>
      <c r="AD9" s="53" t="str">
        <f>IF('TOPSE ENDPOINT'!B89&gt;0,'TOPSE ENDPOINT'!B89,"")</f>
        <v/>
      </c>
      <c r="AE9" s="53" t="str">
        <f>IF('TOPSE ENDPOINT'!C89&gt;0,'TOPSE ENDPOINT'!C89,"")</f>
        <v/>
      </c>
      <c r="AF9" s="53" t="str">
        <f>IF('TOPSE ENDPOINT'!D89&gt;0,'TOPSE ENDPOINT'!D89,"")</f>
        <v/>
      </c>
      <c r="AG9" s="53" t="str">
        <f>IF('TOPSE ENDPOINT'!E89&gt;0,'TOPSE ENDPOINT'!E89,"")</f>
        <v/>
      </c>
      <c r="AH9" s="53" t="str">
        <f>IF('TOPSE ENDPOINT'!F89&gt;0,'TOPSE ENDPOINT'!F89,"")</f>
        <v/>
      </c>
      <c r="AI9" s="53" t="str">
        <f>IF('TOPSE ENDPOINT'!G89&gt;0,'TOPSE ENDPOINT'!G89,"")</f>
        <v/>
      </c>
      <c r="AJ9" s="70" t="str">
        <f>IF('TOPSE ENDPOINT'!H89&gt;0,'TOPSE ENDPOINT'!H89,"")</f>
        <v/>
      </c>
      <c r="AK9" s="71" t="str">
        <f>IF('KARITANE - BASELINE'!C40&gt;=0,'KARITANE - BASELINE'!C40,"")</f>
        <v/>
      </c>
      <c r="AL9" s="89" t="str">
        <f>IF('KARITANE - ENDPOINT'!C40&gt;=0,'KARITANE - ENDPOINT'!C40,"")</f>
        <v/>
      </c>
      <c r="AM9" s="90" t="str">
        <f>IF('WEMWBS - BASELINE'!B28&gt;0,'WEMWBS - BASELINE'!B28,"")</f>
        <v/>
      </c>
      <c r="AN9" s="90" t="str">
        <f>IF('WEMWBS - ENDPOINT'!B28&gt;0,'WEMWBS - ENDPOINT'!B28,"")</f>
        <v/>
      </c>
    </row>
    <row r="10" spans="1:40" x14ac:dyDescent="0.3">
      <c r="A10" s="5">
        <f>IF('Programme Delivery Data'!A10&gt;0,'Programme Delivery Data'!A10,"")</f>
        <v>8</v>
      </c>
      <c r="B10" s="5" t="str">
        <f>IF('Programme Delivery Data'!B10&gt;0,'Programme Delivery Data'!B10,"")</f>
        <v/>
      </c>
      <c r="C10" s="5" t="str">
        <f>IF('Programme Delivery Data'!C10&gt;0,'Programme Delivery Data'!C10,"")</f>
        <v/>
      </c>
      <c r="D10" s="8" t="str">
        <f>IF('Programme Delivery Data'!D10&gt;0,'Programme Delivery Data'!D10,"")</f>
        <v/>
      </c>
      <c r="E10" s="8" t="str">
        <f>IF('Programme Delivery Data'!E10&gt;0,'Programme Delivery Data'!E10,"")</f>
        <v/>
      </c>
      <c r="F10" s="5" t="str">
        <f>IF('Programme Delivery Data'!F10&gt;0,'Programme Delivery Data'!F10,"")</f>
        <v/>
      </c>
      <c r="G10" s="5" t="str">
        <f>IF('Programme Delivery Data'!G10&gt;0,'Programme Delivery Data'!G10,"")</f>
        <v/>
      </c>
      <c r="H10" s="5" t="str">
        <f>IF('Programme Delivery Data'!H10&gt;0,'Programme Delivery Data'!H10,"")</f>
        <v/>
      </c>
      <c r="I10" s="5" t="str">
        <f>IF('Programme Delivery Data'!I10&gt;0,'Programme Delivery Data'!I10,"")</f>
        <v/>
      </c>
      <c r="J10" s="5" t="str">
        <f>IF('Programme Delivery Data'!J10&gt;0,'Programme Delivery Data'!J10,"")</f>
        <v/>
      </c>
      <c r="K10" s="5" t="str">
        <f>IF('Programme Delivery Data'!K10&gt;0,'Programme Delivery Data'!K10,"")</f>
        <v/>
      </c>
      <c r="L10" s="5" t="str">
        <f>IF('Programme Delivery Data'!L10&gt;0,'Programme Delivery Data'!L10,"")</f>
        <v/>
      </c>
      <c r="M10" s="5" t="str">
        <f>IF('Programme Delivery Data'!M10&gt;0,'Programme Delivery Data'!M10,"")</f>
        <v/>
      </c>
      <c r="N10" s="5" t="str">
        <f>IF('Programme Delivery Data'!N10&gt;0,'Programme Delivery Data'!N10,"")</f>
        <v/>
      </c>
      <c r="O10" s="5" t="str">
        <f>IF('Programme Delivery Data'!O10&gt;0,'Programme Delivery Data'!O10,"")</f>
        <v/>
      </c>
      <c r="P10" s="5" t="str">
        <f>IF('Programme Delivery Data'!P10&gt;0,'Programme Delivery Data'!P10,"")</f>
        <v/>
      </c>
      <c r="Q10" s="5" t="str">
        <f>IF('Programme Delivery Data'!Q10&gt;0,'Programme Delivery Data'!Q10,"")</f>
        <v/>
      </c>
      <c r="R10" s="5" t="str">
        <f>IF('Programme Delivery Data'!R10&gt;0,'Programme Delivery Data'!R10,"")</f>
        <v/>
      </c>
      <c r="S10" s="5" t="str">
        <f>IF('Programme Delivery Data'!S10&gt;0,'Programme Delivery Data'!S10,"")</f>
        <v/>
      </c>
      <c r="T10" s="52" t="str">
        <f>IF('Programme Delivery Data'!T10&gt;0,'Programme Delivery Data'!T10,"")</f>
        <v/>
      </c>
      <c r="U10" s="53" t="str">
        <f>IF('TOPSE BASELINE'!A90&gt;0,'TOPSE BASELINE'!A90,"")</f>
        <v/>
      </c>
      <c r="V10" s="53" t="str">
        <f>IF('TOPSE BASELINE'!B90&gt;0,'TOPSE BASELINE'!B90,"")</f>
        <v/>
      </c>
      <c r="W10" s="53" t="str">
        <f>IF('TOPSE BASELINE'!C90&gt;0,'TOPSE BASELINE'!C90,"")</f>
        <v/>
      </c>
      <c r="X10" s="53" t="str">
        <f>IF('TOPSE BASELINE'!D90&gt;0,'TOPSE BASELINE'!D90,"")</f>
        <v/>
      </c>
      <c r="Y10" s="53" t="str">
        <f>IF('TOPSE BASELINE'!E90&gt;0,'TOPSE BASELINE'!E90,"")</f>
        <v/>
      </c>
      <c r="Z10" s="53" t="str">
        <f>IF('TOPSE BASELINE'!F90&gt;0,'TOPSE BASELINE'!F90,"")</f>
        <v/>
      </c>
      <c r="AA10" s="53" t="str">
        <f>IF('TOPSE BASELINE'!G90&gt;0,'TOPSE BASELINE'!G90,"")</f>
        <v/>
      </c>
      <c r="AB10" s="53" t="str">
        <f>IF('TOPSE BASELINE'!H90&gt;0,'TOPSE BASELINE'!H90,"")</f>
        <v/>
      </c>
      <c r="AC10" s="53" t="str">
        <f>IF('TOPSE ENDPOINT'!A90&gt;0,'TOPSE ENDPOINT'!A90,"")</f>
        <v/>
      </c>
      <c r="AD10" s="53" t="str">
        <f>IF('TOPSE ENDPOINT'!B90&gt;0,'TOPSE ENDPOINT'!B90,"")</f>
        <v/>
      </c>
      <c r="AE10" s="53" t="str">
        <f>IF('TOPSE ENDPOINT'!C90&gt;0,'TOPSE ENDPOINT'!C90,"")</f>
        <v/>
      </c>
      <c r="AF10" s="53" t="str">
        <f>IF('TOPSE ENDPOINT'!D90&gt;0,'TOPSE ENDPOINT'!D90,"")</f>
        <v/>
      </c>
      <c r="AG10" s="53" t="str">
        <f>IF('TOPSE ENDPOINT'!E90&gt;0,'TOPSE ENDPOINT'!E90,"")</f>
        <v/>
      </c>
      <c r="AH10" s="53" t="str">
        <f>IF('TOPSE ENDPOINT'!F90&gt;0,'TOPSE ENDPOINT'!F90,"")</f>
        <v/>
      </c>
      <c r="AI10" s="53" t="str">
        <f>IF('TOPSE ENDPOINT'!G90&gt;0,'TOPSE ENDPOINT'!G90,"")</f>
        <v/>
      </c>
      <c r="AJ10" s="70" t="str">
        <f>IF('TOPSE ENDPOINT'!H90&gt;0,'TOPSE ENDPOINT'!H90,"")</f>
        <v/>
      </c>
      <c r="AK10" s="71" t="str">
        <f>IF('KARITANE - BASELINE'!C41&gt;=0,'KARITANE - BASELINE'!C41,"")</f>
        <v/>
      </c>
      <c r="AL10" s="89" t="str">
        <f>IF('KARITANE - ENDPOINT'!C41&gt;=0,'KARITANE - ENDPOINT'!C41,"")</f>
        <v/>
      </c>
      <c r="AM10" s="90" t="str">
        <f>IF('WEMWBS - BASELINE'!B29&gt;0,'WEMWBS - BASELINE'!B29,"")</f>
        <v/>
      </c>
      <c r="AN10" s="90" t="str">
        <f>IF('WEMWBS - ENDPOINT'!B29&gt;0,'WEMWBS - ENDPOINT'!B29,"")</f>
        <v/>
      </c>
    </row>
    <row r="11" spans="1:40" x14ac:dyDescent="0.3">
      <c r="A11" s="5">
        <f>IF('Programme Delivery Data'!A11&gt;0,'Programme Delivery Data'!A11,"")</f>
        <v>9</v>
      </c>
      <c r="B11" s="5" t="str">
        <f>IF('Programme Delivery Data'!B11&gt;0,'Programme Delivery Data'!B11,"")</f>
        <v/>
      </c>
      <c r="C11" s="5" t="str">
        <f>IF('Programme Delivery Data'!C11&gt;0,'Programme Delivery Data'!C11,"")</f>
        <v/>
      </c>
      <c r="D11" s="8" t="str">
        <f>IF('Programme Delivery Data'!D11&gt;0,'Programme Delivery Data'!D11,"")</f>
        <v/>
      </c>
      <c r="E11" s="8" t="str">
        <f>IF('Programme Delivery Data'!E11&gt;0,'Programme Delivery Data'!E11,"")</f>
        <v/>
      </c>
      <c r="F11" s="5" t="str">
        <f>IF('Programme Delivery Data'!F11&gt;0,'Programme Delivery Data'!F11,"")</f>
        <v/>
      </c>
      <c r="G11" s="5" t="str">
        <f>IF('Programme Delivery Data'!G11&gt;0,'Programme Delivery Data'!G11,"")</f>
        <v/>
      </c>
      <c r="H11" s="5" t="str">
        <f>IF('Programme Delivery Data'!H11&gt;0,'Programme Delivery Data'!H11,"")</f>
        <v/>
      </c>
      <c r="I11" s="5" t="str">
        <f>IF('Programme Delivery Data'!I11&gt;0,'Programme Delivery Data'!I11,"")</f>
        <v/>
      </c>
      <c r="J11" s="5" t="str">
        <f>IF('Programme Delivery Data'!J11&gt;0,'Programme Delivery Data'!J11,"")</f>
        <v/>
      </c>
      <c r="K11" s="5" t="str">
        <f>IF('Programme Delivery Data'!K11&gt;0,'Programme Delivery Data'!K11,"")</f>
        <v/>
      </c>
      <c r="L11" s="5" t="str">
        <f>IF('Programme Delivery Data'!L11&gt;0,'Programme Delivery Data'!L11,"")</f>
        <v/>
      </c>
      <c r="M11" s="5" t="str">
        <f>IF('Programme Delivery Data'!M11&gt;0,'Programme Delivery Data'!M11,"")</f>
        <v/>
      </c>
      <c r="N11" s="5" t="str">
        <f>IF('Programme Delivery Data'!N11&gt;0,'Programme Delivery Data'!N11,"")</f>
        <v/>
      </c>
      <c r="O11" s="5" t="str">
        <f>IF('Programme Delivery Data'!O11&gt;0,'Programme Delivery Data'!O11,"")</f>
        <v/>
      </c>
      <c r="P11" s="5" t="str">
        <f>IF('Programme Delivery Data'!P11&gt;0,'Programme Delivery Data'!P11,"")</f>
        <v/>
      </c>
      <c r="Q11" s="5" t="str">
        <f>IF('Programme Delivery Data'!Q11&gt;0,'Programme Delivery Data'!Q11,"")</f>
        <v/>
      </c>
      <c r="R11" s="5" t="str">
        <f>IF('Programme Delivery Data'!R11&gt;0,'Programme Delivery Data'!R11,"")</f>
        <v/>
      </c>
      <c r="S11" s="5" t="str">
        <f>IF('Programme Delivery Data'!S11&gt;0,'Programme Delivery Data'!S11,"")</f>
        <v/>
      </c>
      <c r="T11" s="52" t="str">
        <f>IF('Programme Delivery Data'!T11&gt;0,'Programme Delivery Data'!T11,"")</f>
        <v/>
      </c>
      <c r="U11" s="53" t="str">
        <f>IF('TOPSE BASELINE'!A91&gt;0,'TOPSE BASELINE'!A91,"")</f>
        <v/>
      </c>
      <c r="V11" s="53" t="str">
        <f>IF('TOPSE BASELINE'!B91&gt;0,'TOPSE BASELINE'!B91,"")</f>
        <v/>
      </c>
      <c r="W11" s="53" t="str">
        <f>IF('TOPSE BASELINE'!C91&gt;0,'TOPSE BASELINE'!C91,"")</f>
        <v/>
      </c>
      <c r="X11" s="53" t="str">
        <f>IF('TOPSE BASELINE'!D91&gt;0,'TOPSE BASELINE'!D91,"")</f>
        <v/>
      </c>
      <c r="Y11" s="53" t="str">
        <f>IF('TOPSE BASELINE'!E91&gt;0,'TOPSE BASELINE'!E91,"")</f>
        <v/>
      </c>
      <c r="Z11" s="53" t="str">
        <f>IF('TOPSE BASELINE'!F91&gt;0,'TOPSE BASELINE'!F91,"")</f>
        <v/>
      </c>
      <c r="AA11" s="53" t="str">
        <f>IF('TOPSE BASELINE'!G91&gt;0,'TOPSE BASELINE'!G91,"")</f>
        <v/>
      </c>
      <c r="AB11" s="53" t="str">
        <f>IF('TOPSE BASELINE'!H91&gt;0,'TOPSE BASELINE'!H91,"")</f>
        <v/>
      </c>
      <c r="AC11" s="53" t="str">
        <f>IF('TOPSE ENDPOINT'!A91&gt;0,'TOPSE ENDPOINT'!A91,"")</f>
        <v/>
      </c>
      <c r="AD11" s="53" t="str">
        <f>IF('TOPSE ENDPOINT'!B91&gt;0,'TOPSE ENDPOINT'!B91,"")</f>
        <v/>
      </c>
      <c r="AE11" s="53" t="str">
        <f>IF('TOPSE ENDPOINT'!C91&gt;0,'TOPSE ENDPOINT'!C91,"")</f>
        <v/>
      </c>
      <c r="AF11" s="53" t="str">
        <f>IF('TOPSE ENDPOINT'!D91&gt;0,'TOPSE ENDPOINT'!D91,"")</f>
        <v/>
      </c>
      <c r="AG11" s="53" t="str">
        <f>IF('TOPSE ENDPOINT'!E91&gt;0,'TOPSE ENDPOINT'!E91,"")</f>
        <v/>
      </c>
      <c r="AH11" s="53" t="str">
        <f>IF('TOPSE ENDPOINT'!F91&gt;0,'TOPSE ENDPOINT'!F91,"")</f>
        <v/>
      </c>
      <c r="AI11" s="53" t="str">
        <f>IF('TOPSE ENDPOINT'!G91&gt;0,'TOPSE ENDPOINT'!G91,"")</f>
        <v/>
      </c>
      <c r="AJ11" s="70" t="str">
        <f>IF('TOPSE ENDPOINT'!H91&gt;0,'TOPSE ENDPOINT'!H91,"")</f>
        <v/>
      </c>
      <c r="AK11" s="71" t="str">
        <f>IF('KARITANE - BASELINE'!C42&gt;=0,'KARITANE - BASELINE'!C42,"")</f>
        <v/>
      </c>
      <c r="AL11" s="89" t="str">
        <f>IF('KARITANE - ENDPOINT'!C42&gt;=0,'KARITANE - ENDPOINT'!C42,"")</f>
        <v/>
      </c>
      <c r="AM11" s="90" t="str">
        <f>IF('WEMWBS - BASELINE'!B30&gt;0,'WEMWBS - BASELINE'!B30,"")</f>
        <v/>
      </c>
      <c r="AN11" s="90" t="str">
        <f>IF('WEMWBS - ENDPOINT'!B30&gt;0,'WEMWBS - ENDPOINT'!B30,"")</f>
        <v/>
      </c>
    </row>
    <row r="12" spans="1:40" x14ac:dyDescent="0.3">
      <c r="A12" s="5">
        <f>IF('Programme Delivery Data'!A12&gt;0,'Programme Delivery Data'!A12,"")</f>
        <v>10</v>
      </c>
      <c r="B12" s="5" t="str">
        <f>IF('Programme Delivery Data'!B12&gt;0,'Programme Delivery Data'!B12,"")</f>
        <v/>
      </c>
      <c r="C12" s="5" t="str">
        <f>IF('Programme Delivery Data'!C12&gt;0,'Programme Delivery Data'!C12,"")</f>
        <v/>
      </c>
      <c r="D12" s="8" t="str">
        <f>IF('Programme Delivery Data'!D12&gt;0,'Programme Delivery Data'!D12,"")</f>
        <v/>
      </c>
      <c r="E12" s="8" t="str">
        <f>IF('Programme Delivery Data'!E12&gt;0,'Programme Delivery Data'!E12,"")</f>
        <v/>
      </c>
      <c r="F12" s="5" t="str">
        <f>IF('Programme Delivery Data'!F12&gt;0,'Programme Delivery Data'!F12,"")</f>
        <v/>
      </c>
      <c r="G12" s="5" t="str">
        <f>IF('Programme Delivery Data'!G12&gt;0,'Programme Delivery Data'!G12,"")</f>
        <v/>
      </c>
      <c r="H12" s="5" t="str">
        <f>IF('Programme Delivery Data'!H12&gt;0,'Programme Delivery Data'!H12,"")</f>
        <v/>
      </c>
      <c r="I12" s="5" t="str">
        <f>IF('Programme Delivery Data'!I12&gt;0,'Programme Delivery Data'!I12,"")</f>
        <v/>
      </c>
      <c r="J12" s="5" t="str">
        <f>IF('Programme Delivery Data'!J12&gt;0,'Programme Delivery Data'!J12,"")</f>
        <v/>
      </c>
      <c r="K12" s="5" t="str">
        <f>IF('Programme Delivery Data'!K12&gt;0,'Programme Delivery Data'!K12,"")</f>
        <v/>
      </c>
      <c r="L12" s="5" t="str">
        <f>IF('Programme Delivery Data'!L12&gt;0,'Programme Delivery Data'!L12,"")</f>
        <v/>
      </c>
      <c r="M12" s="5" t="str">
        <f>IF('Programme Delivery Data'!M12&gt;0,'Programme Delivery Data'!M12,"")</f>
        <v/>
      </c>
      <c r="N12" s="5" t="str">
        <f>IF('Programme Delivery Data'!N12&gt;0,'Programme Delivery Data'!N12,"")</f>
        <v/>
      </c>
      <c r="O12" s="5" t="str">
        <f>IF('Programme Delivery Data'!O12&gt;0,'Programme Delivery Data'!O12,"")</f>
        <v/>
      </c>
      <c r="P12" s="5" t="str">
        <f>IF('Programme Delivery Data'!P12&gt;0,'Programme Delivery Data'!P12,"")</f>
        <v/>
      </c>
      <c r="Q12" s="5" t="str">
        <f>IF('Programme Delivery Data'!Q12&gt;0,'Programme Delivery Data'!Q12,"")</f>
        <v/>
      </c>
      <c r="R12" s="5" t="str">
        <f>IF('Programme Delivery Data'!R12&gt;0,'Programme Delivery Data'!R12,"")</f>
        <v/>
      </c>
      <c r="S12" s="5" t="str">
        <f>IF('Programme Delivery Data'!S12&gt;0,'Programme Delivery Data'!S12,"")</f>
        <v/>
      </c>
      <c r="T12" s="52" t="str">
        <f>IF('Programme Delivery Data'!T12&gt;0,'Programme Delivery Data'!T12,"")</f>
        <v/>
      </c>
      <c r="U12" s="53" t="str">
        <f>IF('TOPSE BASELINE'!A92&gt;0,'TOPSE BASELINE'!A92,"")</f>
        <v/>
      </c>
      <c r="V12" s="53" t="str">
        <f>IF('TOPSE BASELINE'!B92&gt;0,'TOPSE BASELINE'!B92,"")</f>
        <v/>
      </c>
      <c r="W12" s="53" t="str">
        <f>IF('TOPSE BASELINE'!C92&gt;0,'TOPSE BASELINE'!C92,"")</f>
        <v/>
      </c>
      <c r="X12" s="53" t="str">
        <f>IF('TOPSE BASELINE'!D92&gt;0,'TOPSE BASELINE'!D92,"")</f>
        <v/>
      </c>
      <c r="Y12" s="53" t="str">
        <f>IF('TOPSE BASELINE'!E92&gt;0,'TOPSE BASELINE'!E92,"")</f>
        <v/>
      </c>
      <c r="Z12" s="53" t="str">
        <f>IF('TOPSE BASELINE'!F92&gt;0,'TOPSE BASELINE'!F92,"")</f>
        <v/>
      </c>
      <c r="AA12" s="53" t="str">
        <f>IF('TOPSE BASELINE'!G92&gt;0,'TOPSE BASELINE'!G92,"")</f>
        <v/>
      </c>
      <c r="AB12" s="53" t="str">
        <f>IF('TOPSE BASELINE'!H92&gt;0,'TOPSE BASELINE'!H92,"")</f>
        <v/>
      </c>
      <c r="AC12" s="53" t="str">
        <f>IF('TOPSE ENDPOINT'!A92&gt;0,'TOPSE ENDPOINT'!A92,"")</f>
        <v/>
      </c>
      <c r="AD12" s="53" t="str">
        <f>IF('TOPSE ENDPOINT'!B92&gt;0,'TOPSE ENDPOINT'!B92,"")</f>
        <v/>
      </c>
      <c r="AE12" s="53" t="str">
        <f>IF('TOPSE ENDPOINT'!C92&gt;0,'TOPSE ENDPOINT'!C92,"")</f>
        <v/>
      </c>
      <c r="AF12" s="53" t="str">
        <f>IF('TOPSE ENDPOINT'!D92&gt;0,'TOPSE ENDPOINT'!D92,"")</f>
        <v/>
      </c>
      <c r="AG12" s="53" t="str">
        <f>IF('TOPSE ENDPOINT'!E92&gt;0,'TOPSE ENDPOINT'!E92,"")</f>
        <v/>
      </c>
      <c r="AH12" s="53" t="str">
        <f>IF('TOPSE ENDPOINT'!F92&gt;0,'TOPSE ENDPOINT'!F92,"")</f>
        <v/>
      </c>
      <c r="AI12" s="53" t="str">
        <f>IF('TOPSE ENDPOINT'!G92&gt;0,'TOPSE ENDPOINT'!G92,"")</f>
        <v/>
      </c>
      <c r="AJ12" s="70" t="str">
        <f>IF('TOPSE ENDPOINT'!H92&gt;0,'TOPSE ENDPOINT'!H92,"")</f>
        <v/>
      </c>
      <c r="AK12" s="71" t="str">
        <f>IF('KARITANE - BASELINE'!C43&gt;=0,'KARITANE - BASELINE'!C43,"")</f>
        <v/>
      </c>
      <c r="AL12" s="89" t="str">
        <f>IF('KARITANE - ENDPOINT'!C43&gt;=0,'KARITANE - ENDPOINT'!C43,"")</f>
        <v/>
      </c>
      <c r="AM12" s="90" t="str">
        <f>IF('WEMWBS - BASELINE'!B31&gt;0,'WEMWBS - BASELINE'!B31,"")</f>
        <v/>
      </c>
      <c r="AN12" s="90" t="str">
        <f>IF('WEMWBS - ENDPOINT'!B31&gt;0,'WEMWBS - ENDPOINT'!B31,"")</f>
        <v/>
      </c>
    </row>
    <row r="13" spans="1:40" x14ac:dyDescent="0.3">
      <c r="A13" s="5">
        <f>IF('Programme Delivery Data'!A13&gt;0,'Programme Delivery Data'!A13,"")</f>
        <v>11</v>
      </c>
      <c r="B13" s="5" t="str">
        <f>IF('Programme Delivery Data'!B13&gt;0,'Programme Delivery Data'!B13,"")</f>
        <v/>
      </c>
      <c r="C13" s="5" t="str">
        <f>IF('Programme Delivery Data'!C13&gt;0,'Programme Delivery Data'!C13,"")</f>
        <v/>
      </c>
      <c r="D13" s="8" t="str">
        <f>IF('Programme Delivery Data'!D13&gt;0,'Programme Delivery Data'!D13,"")</f>
        <v/>
      </c>
      <c r="E13" s="8" t="str">
        <f>IF('Programme Delivery Data'!E13&gt;0,'Programme Delivery Data'!E13,"")</f>
        <v/>
      </c>
      <c r="F13" s="5" t="str">
        <f>IF('Programme Delivery Data'!F13&gt;0,'Programme Delivery Data'!F13,"")</f>
        <v/>
      </c>
      <c r="G13" s="5" t="str">
        <f>IF('Programme Delivery Data'!G13&gt;0,'Programme Delivery Data'!G13,"")</f>
        <v/>
      </c>
      <c r="H13" s="5" t="str">
        <f>IF('Programme Delivery Data'!H13&gt;0,'Programme Delivery Data'!H13,"")</f>
        <v/>
      </c>
      <c r="I13" s="5" t="str">
        <f>IF('Programme Delivery Data'!I13&gt;0,'Programme Delivery Data'!I13,"")</f>
        <v/>
      </c>
      <c r="J13" s="5" t="str">
        <f>IF('Programme Delivery Data'!J13&gt;0,'Programme Delivery Data'!J13,"")</f>
        <v/>
      </c>
      <c r="K13" s="5" t="str">
        <f>IF('Programme Delivery Data'!K13&gt;0,'Programme Delivery Data'!K13,"")</f>
        <v/>
      </c>
      <c r="L13" s="5" t="str">
        <f>IF('Programme Delivery Data'!L13&gt;0,'Programme Delivery Data'!L13,"")</f>
        <v/>
      </c>
      <c r="M13" s="5" t="str">
        <f>IF('Programme Delivery Data'!M13&gt;0,'Programme Delivery Data'!M13,"")</f>
        <v/>
      </c>
      <c r="N13" s="5" t="str">
        <f>IF('Programme Delivery Data'!N13&gt;0,'Programme Delivery Data'!N13,"")</f>
        <v/>
      </c>
      <c r="O13" s="5" t="str">
        <f>IF('Programme Delivery Data'!O13&gt;0,'Programme Delivery Data'!O13,"")</f>
        <v/>
      </c>
      <c r="P13" s="5" t="str">
        <f>IF('Programme Delivery Data'!P13&gt;0,'Programme Delivery Data'!P13,"")</f>
        <v/>
      </c>
      <c r="Q13" s="5" t="str">
        <f>IF('Programme Delivery Data'!Q13&gt;0,'Programme Delivery Data'!Q13,"")</f>
        <v/>
      </c>
      <c r="R13" s="5" t="str">
        <f>IF('Programme Delivery Data'!R13&gt;0,'Programme Delivery Data'!R13,"")</f>
        <v/>
      </c>
      <c r="S13" s="5" t="str">
        <f>IF('Programme Delivery Data'!S13&gt;0,'Programme Delivery Data'!S13,"")</f>
        <v/>
      </c>
      <c r="T13" s="52" t="str">
        <f>IF('Programme Delivery Data'!T13&gt;0,'Programme Delivery Data'!T13,"")</f>
        <v/>
      </c>
      <c r="U13" s="53" t="str">
        <f>IF('TOPSE BASELINE'!A93&gt;0,'TOPSE BASELINE'!A93,"")</f>
        <v/>
      </c>
      <c r="V13" s="53" t="str">
        <f>IF('TOPSE BASELINE'!B93&gt;0,'TOPSE BASELINE'!B93,"")</f>
        <v/>
      </c>
      <c r="W13" s="53" t="str">
        <f>IF('TOPSE BASELINE'!C93&gt;0,'TOPSE BASELINE'!C93,"")</f>
        <v/>
      </c>
      <c r="X13" s="53" t="str">
        <f>IF('TOPSE BASELINE'!D93&gt;0,'TOPSE BASELINE'!D93,"")</f>
        <v/>
      </c>
      <c r="Y13" s="53" t="str">
        <f>IF('TOPSE BASELINE'!E93&gt;0,'TOPSE BASELINE'!E93,"")</f>
        <v/>
      </c>
      <c r="Z13" s="53" t="str">
        <f>IF('TOPSE BASELINE'!F93&gt;0,'TOPSE BASELINE'!F93,"")</f>
        <v/>
      </c>
      <c r="AA13" s="53" t="str">
        <f>IF('TOPSE BASELINE'!G93&gt;0,'TOPSE BASELINE'!G93,"")</f>
        <v/>
      </c>
      <c r="AB13" s="53" t="str">
        <f>IF('TOPSE BASELINE'!H93&gt;0,'TOPSE BASELINE'!H93,"")</f>
        <v/>
      </c>
      <c r="AC13" s="53" t="str">
        <f>IF('TOPSE ENDPOINT'!A93&gt;0,'TOPSE ENDPOINT'!A93,"")</f>
        <v/>
      </c>
      <c r="AD13" s="53" t="str">
        <f>IF('TOPSE ENDPOINT'!B93&gt;0,'TOPSE ENDPOINT'!B93,"")</f>
        <v/>
      </c>
      <c r="AE13" s="53" t="str">
        <f>IF('TOPSE ENDPOINT'!C93&gt;0,'TOPSE ENDPOINT'!C93,"")</f>
        <v/>
      </c>
      <c r="AF13" s="53" t="str">
        <f>IF('TOPSE ENDPOINT'!D93&gt;0,'TOPSE ENDPOINT'!D93,"")</f>
        <v/>
      </c>
      <c r="AG13" s="53" t="str">
        <f>IF('TOPSE ENDPOINT'!E93&gt;0,'TOPSE ENDPOINT'!E93,"")</f>
        <v/>
      </c>
      <c r="AH13" s="53" t="str">
        <f>IF('TOPSE ENDPOINT'!F93&gt;0,'TOPSE ENDPOINT'!F93,"")</f>
        <v/>
      </c>
      <c r="AI13" s="53" t="str">
        <f>IF('TOPSE ENDPOINT'!G93&gt;0,'TOPSE ENDPOINT'!G93,"")</f>
        <v/>
      </c>
      <c r="AJ13" s="70" t="str">
        <f>IF('TOPSE ENDPOINT'!H93&gt;0,'TOPSE ENDPOINT'!H93,"")</f>
        <v/>
      </c>
      <c r="AK13" s="71" t="str">
        <f>IF('KARITANE - BASELINE'!C44&gt;=0,'KARITANE - BASELINE'!C44,"")</f>
        <v/>
      </c>
      <c r="AL13" s="89" t="str">
        <f>IF('KARITANE - ENDPOINT'!C44&gt;=0,'KARITANE - ENDPOINT'!C44,"")</f>
        <v/>
      </c>
      <c r="AM13" s="90" t="str">
        <f>IF('WEMWBS - BASELINE'!B32&gt;0,'WEMWBS - BASELINE'!B32,"")</f>
        <v/>
      </c>
      <c r="AN13" s="90" t="str">
        <f>IF('WEMWBS - ENDPOINT'!B32&gt;0,'WEMWBS - ENDPOINT'!B32,"")</f>
        <v/>
      </c>
    </row>
    <row r="14" spans="1:40" x14ac:dyDescent="0.3">
      <c r="A14" s="5">
        <f>IF('Programme Delivery Data'!A14&gt;0,'Programme Delivery Data'!A14,"")</f>
        <v>12</v>
      </c>
      <c r="B14" s="5" t="str">
        <f>IF('Programme Delivery Data'!B14&gt;0,'Programme Delivery Data'!B14,"")</f>
        <v/>
      </c>
      <c r="C14" s="5" t="str">
        <f>IF('Programme Delivery Data'!C14&gt;0,'Programme Delivery Data'!C14,"")</f>
        <v/>
      </c>
      <c r="D14" s="8" t="str">
        <f>IF('Programme Delivery Data'!D14&gt;0,'Programme Delivery Data'!D14,"")</f>
        <v/>
      </c>
      <c r="E14" s="8" t="str">
        <f>IF('Programme Delivery Data'!E14&gt;0,'Programme Delivery Data'!E14,"")</f>
        <v/>
      </c>
      <c r="F14" s="5" t="str">
        <f>IF('Programme Delivery Data'!F14&gt;0,'Programme Delivery Data'!F14,"")</f>
        <v/>
      </c>
      <c r="G14" s="5" t="str">
        <f>IF('Programme Delivery Data'!G14&gt;0,'Programme Delivery Data'!G14,"")</f>
        <v/>
      </c>
      <c r="H14" s="5" t="str">
        <f>IF('Programme Delivery Data'!H14&gt;0,'Programme Delivery Data'!H14,"")</f>
        <v/>
      </c>
      <c r="I14" s="5" t="str">
        <f>IF('Programme Delivery Data'!I14&gt;0,'Programme Delivery Data'!I14,"")</f>
        <v/>
      </c>
      <c r="J14" s="5" t="str">
        <f>IF('Programme Delivery Data'!J14&gt;0,'Programme Delivery Data'!J14,"")</f>
        <v/>
      </c>
      <c r="K14" s="5" t="str">
        <f>IF('Programme Delivery Data'!K14&gt;0,'Programme Delivery Data'!K14,"")</f>
        <v/>
      </c>
      <c r="L14" s="5" t="str">
        <f>IF('Programme Delivery Data'!L14&gt;0,'Programme Delivery Data'!L14,"")</f>
        <v/>
      </c>
      <c r="M14" s="5" t="str">
        <f>IF('Programme Delivery Data'!M14&gt;0,'Programme Delivery Data'!M14,"")</f>
        <v/>
      </c>
      <c r="N14" s="5" t="str">
        <f>IF('Programme Delivery Data'!N14&gt;0,'Programme Delivery Data'!N14,"")</f>
        <v/>
      </c>
      <c r="O14" s="5" t="str">
        <f>IF('Programme Delivery Data'!O14&gt;0,'Programme Delivery Data'!O14,"")</f>
        <v/>
      </c>
      <c r="P14" s="5" t="str">
        <f>IF('Programme Delivery Data'!P14&gt;0,'Programme Delivery Data'!P14,"")</f>
        <v/>
      </c>
      <c r="Q14" s="5" t="str">
        <f>IF('Programme Delivery Data'!Q14&gt;0,'Programme Delivery Data'!Q14,"")</f>
        <v/>
      </c>
      <c r="R14" s="5" t="str">
        <f>IF('Programme Delivery Data'!R14&gt;0,'Programme Delivery Data'!R14,"")</f>
        <v/>
      </c>
      <c r="S14" s="5" t="str">
        <f>IF('Programme Delivery Data'!S14&gt;0,'Programme Delivery Data'!S14,"")</f>
        <v/>
      </c>
      <c r="T14" s="52" t="str">
        <f>IF('Programme Delivery Data'!T14&gt;0,'Programme Delivery Data'!T14,"")</f>
        <v/>
      </c>
      <c r="U14" s="53" t="str">
        <f>IF('TOPSE BASELINE'!A94&gt;0,'TOPSE BASELINE'!A94,"")</f>
        <v/>
      </c>
      <c r="V14" s="53" t="str">
        <f>IF('TOPSE BASELINE'!B94&gt;0,'TOPSE BASELINE'!B94,"")</f>
        <v/>
      </c>
      <c r="W14" s="53" t="str">
        <f>IF('TOPSE BASELINE'!C94&gt;0,'TOPSE BASELINE'!C94,"")</f>
        <v/>
      </c>
      <c r="X14" s="53" t="str">
        <f>IF('TOPSE BASELINE'!D94&gt;0,'TOPSE BASELINE'!D94,"")</f>
        <v/>
      </c>
      <c r="Y14" s="53" t="str">
        <f>IF('TOPSE BASELINE'!E94&gt;0,'TOPSE BASELINE'!E94,"")</f>
        <v/>
      </c>
      <c r="Z14" s="53" t="str">
        <f>IF('TOPSE BASELINE'!F94&gt;0,'TOPSE BASELINE'!F94,"")</f>
        <v/>
      </c>
      <c r="AA14" s="53" t="str">
        <f>IF('TOPSE BASELINE'!G94&gt;0,'TOPSE BASELINE'!G94,"")</f>
        <v/>
      </c>
      <c r="AB14" s="53" t="str">
        <f>IF('TOPSE BASELINE'!H94&gt;0,'TOPSE BASELINE'!H94,"")</f>
        <v/>
      </c>
      <c r="AC14" s="53" t="str">
        <f>IF('TOPSE ENDPOINT'!A94&gt;0,'TOPSE ENDPOINT'!A94,"")</f>
        <v/>
      </c>
      <c r="AD14" s="53" t="str">
        <f>IF('TOPSE ENDPOINT'!B94&gt;0,'TOPSE ENDPOINT'!B94,"")</f>
        <v/>
      </c>
      <c r="AE14" s="53" t="str">
        <f>IF('TOPSE ENDPOINT'!C94&gt;0,'TOPSE ENDPOINT'!C94,"")</f>
        <v/>
      </c>
      <c r="AF14" s="53" t="str">
        <f>IF('TOPSE ENDPOINT'!D94&gt;0,'TOPSE ENDPOINT'!D94,"")</f>
        <v/>
      </c>
      <c r="AG14" s="53" t="str">
        <f>IF('TOPSE ENDPOINT'!E94&gt;0,'TOPSE ENDPOINT'!E94,"")</f>
        <v/>
      </c>
      <c r="AH14" s="53" t="str">
        <f>IF('TOPSE ENDPOINT'!F94&gt;0,'TOPSE ENDPOINT'!F94,"")</f>
        <v/>
      </c>
      <c r="AI14" s="53" t="str">
        <f>IF('TOPSE ENDPOINT'!G94&gt;0,'TOPSE ENDPOINT'!G94,"")</f>
        <v/>
      </c>
      <c r="AJ14" s="70" t="str">
        <f>IF('TOPSE ENDPOINT'!H94&gt;0,'TOPSE ENDPOINT'!H94,"")</f>
        <v/>
      </c>
      <c r="AK14" s="71" t="str">
        <f>IF('KARITANE - BASELINE'!C45&gt;=0,'KARITANE - BASELINE'!C45,"")</f>
        <v/>
      </c>
      <c r="AL14" s="89" t="str">
        <f>IF('KARITANE - ENDPOINT'!C45&gt;=0,'KARITANE - ENDPOINT'!C45,"")</f>
        <v/>
      </c>
      <c r="AM14" s="90" t="str">
        <f>IF('WEMWBS - BASELINE'!B33&gt;0,'WEMWBS - BASELINE'!B33,"")</f>
        <v/>
      </c>
      <c r="AN14" s="90" t="str">
        <f>IF('WEMWBS - ENDPOINT'!B33&gt;0,'WEMWBS - ENDPOINT'!B33,"")</f>
        <v/>
      </c>
    </row>
    <row r="15" spans="1:40" x14ac:dyDescent="0.3">
      <c r="A15" s="5">
        <f>IF('Programme Delivery Data'!A15&gt;0,'Programme Delivery Data'!A15,"")</f>
        <v>13</v>
      </c>
      <c r="B15" s="5" t="str">
        <f>IF('Programme Delivery Data'!B15&gt;0,'Programme Delivery Data'!B15,"")</f>
        <v/>
      </c>
      <c r="C15" s="5" t="str">
        <f>IF('Programme Delivery Data'!C15&gt;0,'Programme Delivery Data'!C15,"")</f>
        <v/>
      </c>
      <c r="D15" s="8" t="str">
        <f>IF('Programme Delivery Data'!D15&gt;0,'Programme Delivery Data'!D15,"")</f>
        <v/>
      </c>
      <c r="E15" s="8" t="str">
        <f>IF('Programme Delivery Data'!E15&gt;0,'Programme Delivery Data'!E15,"")</f>
        <v/>
      </c>
      <c r="F15" s="5" t="str">
        <f>IF('Programme Delivery Data'!F15&gt;0,'Programme Delivery Data'!F15,"")</f>
        <v/>
      </c>
      <c r="G15" s="5" t="str">
        <f>IF('Programme Delivery Data'!G15&gt;0,'Programme Delivery Data'!G15,"")</f>
        <v/>
      </c>
      <c r="H15" s="5" t="str">
        <f>IF('Programme Delivery Data'!H15&gt;0,'Programme Delivery Data'!H15,"")</f>
        <v/>
      </c>
      <c r="I15" s="5" t="str">
        <f>IF('Programme Delivery Data'!I15&gt;0,'Programme Delivery Data'!I15,"")</f>
        <v/>
      </c>
      <c r="J15" s="5" t="str">
        <f>IF('Programme Delivery Data'!J15&gt;0,'Programme Delivery Data'!J15,"")</f>
        <v/>
      </c>
      <c r="K15" s="5" t="str">
        <f>IF('Programme Delivery Data'!K15&gt;0,'Programme Delivery Data'!K15,"")</f>
        <v/>
      </c>
      <c r="L15" s="5" t="str">
        <f>IF('Programme Delivery Data'!L15&gt;0,'Programme Delivery Data'!L15,"")</f>
        <v/>
      </c>
      <c r="M15" s="5" t="str">
        <f>IF('Programme Delivery Data'!M15&gt;0,'Programme Delivery Data'!M15,"")</f>
        <v/>
      </c>
      <c r="N15" s="5" t="str">
        <f>IF('Programme Delivery Data'!N15&gt;0,'Programme Delivery Data'!N15,"")</f>
        <v/>
      </c>
      <c r="O15" s="5" t="str">
        <f>IF('Programme Delivery Data'!O15&gt;0,'Programme Delivery Data'!O15,"")</f>
        <v/>
      </c>
      <c r="P15" s="5" t="str">
        <f>IF('Programme Delivery Data'!P15&gt;0,'Programme Delivery Data'!P15,"")</f>
        <v/>
      </c>
      <c r="Q15" s="5" t="str">
        <f>IF('Programme Delivery Data'!Q15&gt;0,'Programme Delivery Data'!Q15,"")</f>
        <v/>
      </c>
      <c r="R15" s="5" t="str">
        <f>IF('Programme Delivery Data'!R15&gt;0,'Programme Delivery Data'!R15,"")</f>
        <v/>
      </c>
      <c r="S15" s="5" t="str">
        <f>IF('Programme Delivery Data'!S15&gt;0,'Programme Delivery Data'!S15,"")</f>
        <v/>
      </c>
      <c r="T15" s="52" t="str">
        <f>IF('Programme Delivery Data'!T15&gt;0,'Programme Delivery Data'!T15,"")</f>
        <v/>
      </c>
      <c r="U15" s="53" t="str">
        <f>IF('TOPSE BASELINE'!A95&gt;0,'TOPSE BASELINE'!A95,"")</f>
        <v/>
      </c>
      <c r="V15" s="53" t="str">
        <f>IF('TOPSE BASELINE'!B95&gt;0,'TOPSE BASELINE'!B95,"")</f>
        <v/>
      </c>
      <c r="W15" s="53" t="str">
        <f>IF('TOPSE BASELINE'!C95&gt;0,'TOPSE BASELINE'!C95,"")</f>
        <v/>
      </c>
      <c r="X15" s="53" t="str">
        <f>IF('TOPSE BASELINE'!D95&gt;0,'TOPSE BASELINE'!D95,"")</f>
        <v/>
      </c>
      <c r="Y15" s="53" t="str">
        <f>IF('TOPSE BASELINE'!E95&gt;0,'TOPSE BASELINE'!E95,"")</f>
        <v/>
      </c>
      <c r="Z15" s="53" t="str">
        <f>IF('TOPSE BASELINE'!F95&gt;0,'TOPSE BASELINE'!F95,"")</f>
        <v/>
      </c>
      <c r="AA15" s="53" t="str">
        <f>IF('TOPSE BASELINE'!G95&gt;0,'TOPSE BASELINE'!G95,"")</f>
        <v/>
      </c>
      <c r="AB15" s="53" t="str">
        <f>IF('TOPSE BASELINE'!H95&gt;0,'TOPSE BASELINE'!H95,"")</f>
        <v/>
      </c>
      <c r="AC15" s="53" t="str">
        <f>IF('TOPSE ENDPOINT'!A95&gt;0,'TOPSE ENDPOINT'!A95,"")</f>
        <v/>
      </c>
      <c r="AD15" s="53" t="str">
        <f>IF('TOPSE ENDPOINT'!B95&gt;0,'TOPSE ENDPOINT'!B95,"")</f>
        <v/>
      </c>
      <c r="AE15" s="53" t="str">
        <f>IF('TOPSE ENDPOINT'!C95&gt;0,'TOPSE ENDPOINT'!C95,"")</f>
        <v/>
      </c>
      <c r="AF15" s="53" t="str">
        <f>IF('TOPSE ENDPOINT'!D95&gt;0,'TOPSE ENDPOINT'!D95,"")</f>
        <v/>
      </c>
      <c r="AG15" s="53" t="str">
        <f>IF('TOPSE ENDPOINT'!E95&gt;0,'TOPSE ENDPOINT'!E95,"")</f>
        <v/>
      </c>
      <c r="AH15" s="53" t="str">
        <f>IF('TOPSE ENDPOINT'!F95&gt;0,'TOPSE ENDPOINT'!F95,"")</f>
        <v/>
      </c>
      <c r="AI15" s="53" t="str">
        <f>IF('TOPSE ENDPOINT'!G95&gt;0,'TOPSE ENDPOINT'!G95,"")</f>
        <v/>
      </c>
      <c r="AJ15" s="70" t="str">
        <f>IF('TOPSE ENDPOINT'!H95&gt;0,'TOPSE ENDPOINT'!H95,"")</f>
        <v/>
      </c>
      <c r="AK15" s="71" t="str">
        <f>IF('KARITANE - BASELINE'!C46&gt;=0,'KARITANE - BASELINE'!C46,"")</f>
        <v/>
      </c>
      <c r="AL15" s="89" t="str">
        <f>IF('KARITANE - ENDPOINT'!C46&gt;=0,'KARITANE - ENDPOINT'!C46,"")</f>
        <v/>
      </c>
      <c r="AM15" s="90" t="str">
        <f>IF('WEMWBS - BASELINE'!B34&gt;0,'WEMWBS - BASELINE'!B34,"")</f>
        <v/>
      </c>
      <c r="AN15" s="90" t="str">
        <f>IF('WEMWBS - ENDPOINT'!B34&gt;0,'WEMWBS - ENDPOINT'!B34,"")</f>
        <v/>
      </c>
    </row>
    <row r="16" spans="1:40" x14ac:dyDescent="0.3">
      <c r="A16" s="5">
        <f>IF('Programme Delivery Data'!A16&gt;0,'Programme Delivery Data'!A16,"")</f>
        <v>14</v>
      </c>
      <c r="B16" s="5" t="str">
        <f>IF('Programme Delivery Data'!B16&gt;0,'Programme Delivery Data'!B16,"")</f>
        <v/>
      </c>
      <c r="C16" s="5" t="str">
        <f>IF('Programme Delivery Data'!C16&gt;0,'Programme Delivery Data'!C16,"")</f>
        <v/>
      </c>
      <c r="D16" s="8" t="str">
        <f>IF('Programme Delivery Data'!D16&gt;0,'Programme Delivery Data'!D16,"")</f>
        <v/>
      </c>
      <c r="E16" s="8" t="str">
        <f>IF('Programme Delivery Data'!E16&gt;0,'Programme Delivery Data'!E16,"")</f>
        <v/>
      </c>
      <c r="F16" s="5" t="str">
        <f>IF('Programme Delivery Data'!F16&gt;0,'Programme Delivery Data'!F16,"")</f>
        <v/>
      </c>
      <c r="G16" s="5" t="str">
        <f>IF('Programme Delivery Data'!G16&gt;0,'Programme Delivery Data'!G16,"")</f>
        <v/>
      </c>
      <c r="H16" s="5" t="str">
        <f>IF('Programme Delivery Data'!H16&gt;0,'Programme Delivery Data'!H16,"")</f>
        <v/>
      </c>
      <c r="I16" s="5" t="str">
        <f>IF('Programme Delivery Data'!I16&gt;0,'Programme Delivery Data'!I16,"")</f>
        <v/>
      </c>
      <c r="J16" s="5" t="str">
        <f>IF('Programme Delivery Data'!J16&gt;0,'Programme Delivery Data'!J16,"")</f>
        <v/>
      </c>
      <c r="K16" s="5" t="str">
        <f>IF('Programme Delivery Data'!K16&gt;0,'Programme Delivery Data'!K16,"")</f>
        <v/>
      </c>
      <c r="L16" s="5" t="str">
        <f>IF('Programme Delivery Data'!L16&gt;0,'Programme Delivery Data'!L16,"")</f>
        <v/>
      </c>
      <c r="M16" s="5" t="str">
        <f>IF('Programme Delivery Data'!M16&gt;0,'Programme Delivery Data'!M16,"")</f>
        <v/>
      </c>
      <c r="N16" s="5" t="str">
        <f>IF('Programme Delivery Data'!N16&gt;0,'Programme Delivery Data'!N16,"")</f>
        <v/>
      </c>
      <c r="O16" s="5" t="str">
        <f>IF('Programme Delivery Data'!O16&gt;0,'Programme Delivery Data'!O16,"")</f>
        <v/>
      </c>
      <c r="P16" s="5" t="str">
        <f>IF('Programme Delivery Data'!P16&gt;0,'Programme Delivery Data'!P16,"")</f>
        <v/>
      </c>
      <c r="Q16" s="5" t="str">
        <f>IF('Programme Delivery Data'!Q16&gt;0,'Programme Delivery Data'!Q16,"")</f>
        <v/>
      </c>
      <c r="R16" s="5" t="str">
        <f>IF('Programme Delivery Data'!R16&gt;0,'Programme Delivery Data'!R16,"")</f>
        <v/>
      </c>
      <c r="S16" s="5" t="str">
        <f>IF('Programme Delivery Data'!S16&gt;0,'Programme Delivery Data'!S16,"")</f>
        <v/>
      </c>
      <c r="T16" s="52" t="str">
        <f>IF('Programme Delivery Data'!T16&gt;0,'Programme Delivery Data'!T16,"")</f>
        <v/>
      </c>
      <c r="U16" s="53" t="str">
        <f>IF('TOPSE BASELINE'!A96&gt;0,'TOPSE BASELINE'!A96,"")</f>
        <v/>
      </c>
      <c r="V16" s="53" t="str">
        <f>IF('TOPSE BASELINE'!B96&gt;0,'TOPSE BASELINE'!B96,"")</f>
        <v/>
      </c>
      <c r="W16" s="53" t="str">
        <f>IF('TOPSE BASELINE'!C96&gt;0,'TOPSE BASELINE'!C96,"")</f>
        <v/>
      </c>
      <c r="X16" s="53" t="str">
        <f>IF('TOPSE BASELINE'!D96&gt;0,'TOPSE BASELINE'!D96,"")</f>
        <v/>
      </c>
      <c r="Y16" s="53" t="str">
        <f>IF('TOPSE BASELINE'!E96&gt;0,'TOPSE BASELINE'!E96,"")</f>
        <v/>
      </c>
      <c r="Z16" s="53" t="str">
        <f>IF('TOPSE BASELINE'!F96&gt;0,'TOPSE BASELINE'!F96,"")</f>
        <v/>
      </c>
      <c r="AA16" s="53" t="str">
        <f>IF('TOPSE BASELINE'!G96&gt;0,'TOPSE BASELINE'!G96,"")</f>
        <v/>
      </c>
      <c r="AB16" s="53" t="str">
        <f>IF('TOPSE BASELINE'!H96&gt;0,'TOPSE BASELINE'!H96,"")</f>
        <v/>
      </c>
      <c r="AC16" s="53" t="str">
        <f>IF('TOPSE ENDPOINT'!A96&gt;0,'TOPSE ENDPOINT'!A96,"")</f>
        <v/>
      </c>
      <c r="AD16" s="53" t="str">
        <f>IF('TOPSE ENDPOINT'!B96&gt;0,'TOPSE ENDPOINT'!B96,"")</f>
        <v/>
      </c>
      <c r="AE16" s="53" t="str">
        <f>IF('TOPSE ENDPOINT'!C96&gt;0,'TOPSE ENDPOINT'!C96,"")</f>
        <v/>
      </c>
      <c r="AF16" s="53" t="str">
        <f>IF('TOPSE ENDPOINT'!D96&gt;0,'TOPSE ENDPOINT'!D96,"")</f>
        <v/>
      </c>
      <c r="AG16" s="53" t="str">
        <f>IF('TOPSE ENDPOINT'!E96&gt;0,'TOPSE ENDPOINT'!E96,"")</f>
        <v/>
      </c>
      <c r="AH16" s="53" t="str">
        <f>IF('TOPSE ENDPOINT'!F96&gt;0,'TOPSE ENDPOINT'!F96,"")</f>
        <v/>
      </c>
      <c r="AI16" s="53" t="str">
        <f>IF('TOPSE ENDPOINT'!G96&gt;0,'TOPSE ENDPOINT'!G96,"")</f>
        <v/>
      </c>
      <c r="AJ16" s="70" t="str">
        <f>IF('TOPSE ENDPOINT'!H96&gt;0,'TOPSE ENDPOINT'!H96,"")</f>
        <v/>
      </c>
      <c r="AK16" s="71" t="str">
        <f>IF('KARITANE - BASELINE'!C47&gt;=0,'KARITANE - BASELINE'!C47,"")</f>
        <v/>
      </c>
      <c r="AL16" s="89" t="str">
        <f>IF('KARITANE - ENDPOINT'!C47&gt;=0,'KARITANE - ENDPOINT'!C47,"")</f>
        <v/>
      </c>
      <c r="AM16" s="90" t="str">
        <f>IF('WEMWBS - BASELINE'!B35&gt;0,'WEMWBS - BASELINE'!B35,"")</f>
        <v/>
      </c>
      <c r="AN16" s="90" t="str">
        <f>IF('WEMWBS - ENDPOINT'!B35&gt;0,'WEMWBS - ENDPOINT'!B35,"")</f>
        <v/>
      </c>
    </row>
    <row r="17" spans="1:41" x14ac:dyDescent="0.3">
      <c r="A17" s="5">
        <f>IF('Programme Delivery Data'!A17&gt;0,'Programme Delivery Data'!A17,"")</f>
        <v>15</v>
      </c>
      <c r="B17" s="5" t="str">
        <f>IF('Programme Delivery Data'!B17&gt;0,'Programme Delivery Data'!B17,"")</f>
        <v/>
      </c>
      <c r="C17" s="5" t="str">
        <f>IF('Programme Delivery Data'!C17&gt;0,'Programme Delivery Data'!C17,"")</f>
        <v/>
      </c>
      <c r="D17" s="8" t="str">
        <f>IF('Programme Delivery Data'!D17&gt;0,'Programme Delivery Data'!D17,"")</f>
        <v/>
      </c>
      <c r="E17" s="8" t="str">
        <f>IF('Programme Delivery Data'!E17&gt;0,'Programme Delivery Data'!E17,"")</f>
        <v/>
      </c>
      <c r="F17" s="5" t="str">
        <f>IF('Programme Delivery Data'!F17&gt;0,'Programme Delivery Data'!F17,"")</f>
        <v/>
      </c>
      <c r="G17" s="5" t="str">
        <f>IF('Programme Delivery Data'!G17&gt;0,'Programme Delivery Data'!G17,"")</f>
        <v/>
      </c>
      <c r="H17" s="5" t="str">
        <f>IF('Programme Delivery Data'!H17&gt;0,'Programme Delivery Data'!H17,"")</f>
        <v/>
      </c>
      <c r="I17" s="5" t="str">
        <f>IF('Programme Delivery Data'!I17&gt;0,'Programme Delivery Data'!I17,"")</f>
        <v/>
      </c>
      <c r="J17" s="5" t="str">
        <f>IF('Programme Delivery Data'!J17&gt;0,'Programme Delivery Data'!J17,"")</f>
        <v/>
      </c>
      <c r="K17" s="5" t="str">
        <f>IF('Programme Delivery Data'!K17&gt;0,'Programme Delivery Data'!K17,"")</f>
        <v/>
      </c>
      <c r="L17" s="5" t="str">
        <f>IF('Programme Delivery Data'!L17&gt;0,'Programme Delivery Data'!L17,"")</f>
        <v/>
      </c>
      <c r="M17" s="5" t="str">
        <f>IF('Programme Delivery Data'!M17&gt;0,'Programme Delivery Data'!M17,"")</f>
        <v/>
      </c>
      <c r="N17" s="5" t="str">
        <f>IF('Programme Delivery Data'!N17&gt;0,'Programme Delivery Data'!N17,"")</f>
        <v/>
      </c>
      <c r="O17" s="5" t="str">
        <f>IF('Programme Delivery Data'!O17&gt;0,'Programme Delivery Data'!O17,"")</f>
        <v/>
      </c>
      <c r="P17" s="5" t="str">
        <f>IF('Programme Delivery Data'!P17&gt;0,'Programme Delivery Data'!P17,"")</f>
        <v/>
      </c>
      <c r="Q17" s="5" t="str">
        <f>IF('Programme Delivery Data'!Q17&gt;0,'Programme Delivery Data'!Q17,"")</f>
        <v/>
      </c>
      <c r="R17" s="5" t="str">
        <f>IF('Programme Delivery Data'!R17&gt;0,'Programme Delivery Data'!R17,"")</f>
        <v/>
      </c>
      <c r="S17" s="5" t="str">
        <f>IF('Programme Delivery Data'!S17&gt;0,'Programme Delivery Data'!S17,"")</f>
        <v/>
      </c>
      <c r="T17" s="52" t="str">
        <f>IF('Programme Delivery Data'!T17&gt;0,'Programme Delivery Data'!T17,"")</f>
        <v/>
      </c>
      <c r="U17" s="53" t="str">
        <f>IF('TOPSE BASELINE'!A97&gt;0,'TOPSE BASELINE'!A97,"")</f>
        <v/>
      </c>
      <c r="V17" s="53" t="str">
        <f>IF('TOPSE BASELINE'!B97&gt;0,'TOPSE BASELINE'!B97,"")</f>
        <v/>
      </c>
      <c r="W17" s="53" t="str">
        <f>IF('TOPSE BASELINE'!C97&gt;0,'TOPSE BASELINE'!C97,"")</f>
        <v/>
      </c>
      <c r="X17" s="53" t="str">
        <f>IF('TOPSE BASELINE'!D97&gt;0,'TOPSE BASELINE'!D97,"")</f>
        <v/>
      </c>
      <c r="Y17" s="53" t="str">
        <f>IF('TOPSE BASELINE'!E97&gt;0,'TOPSE BASELINE'!E97,"")</f>
        <v/>
      </c>
      <c r="Z17" s="53" t="str">
        <f>IF('TOPSE BASELINE'!F97&gt;0,'TOPSE BASELINE'!F97,"")</f>
        <v/>
      </c>
      <c r="AA17" s="53" t="str">
        <f>IF('TOPSE BASELINE'!G97&gt;0,'TOPSE BASELINE'!G97,"")</f>
        <v/>
      </c>
      <c r="AB17" s="53" t="str">
        <f>IF('TOPSE BASELINE'!H97&gt;0,'TOPSE BASELINE'!H97,"")</f>
        <v/>
      </c>
      <c r="AC17" s="53" t="str">
        <f>IF('TOPSE ENDPOINT'!A97&gt;0,'TOPSE ENDPOINT'!A97,"")</f>
        <v/>
      </c>
      <c r="AD17" s="53" t="str">
        <f>IF('TOPSE ENDPOINT'!B97&gt;0,'TOPSE ENDPOINT'!B97,"")</f>
        <v/>
      </c>
      <c r="AE17" s="53" t="str">
        <f>IF('TOPSE ENDPOINT'!C97&gt;0,'TOPSE ENDPOINT'!C97,"")</f>
        <v/>
      </c>
      <c r="AF17" s="53" t="str">
        <f>IF('TOPSE ENDPOINT'!D97&gt;0,'TOPSE ENDPOINT'!D97,"")</f>
        <v/>
      </c>
      <c r="AG17" s="53" t="str">
        <f>IF('TOPSE ENDPOINT'!E97&gt;0,'TOPSE ENDPOINT'!E97,"")</f>
        <v/>
      </c>
      <c r="AH17" s="53" t="str">
        <f>IF('TOPSE ENDPOINT'!F97&gt;0,'TOPSE ENDPOINT'!F97,"")</f>
        <v/>
      </c>
      <c r="AI17" s="53" t="str">
        <f>IF('TOPSE ENDPOINT'!G97&gt;0,'TOPSE ENDPOINT'!G97,"")</f>
        <v/>
      </c>
      <c r="AJ17" s="70" t="str">
        <f>IF('TOPSE ENDPOINT'!H97&gt;0,'TOPSE ENDPOINT'!H97,"")</f>
        <v/>
      </c>
      <c r="AK17" s="71" t="str">
        <f>IF('KARITANE - BASELINE'!C48&gt;=0,'KARITANE - BASELINE'!C48,"")</f>
        <v/>
      </c>
      <c r="AL17" s="89" t="str">
        <f>IF('KARITANE - ENDPOINT'!C48&gt;=0,'KARITANE - ENDPOINT'!C48,"")</f>
        <v/>
      </c>
      <c r="AM17" s="90" t="str">
        <f>IF('WEMWBS - BASELINE'!B36&gt;0,'WEMWBS - BASELINE'!B36,"")</f>
        <v/>
      </c>
      <c r="AN17" s="90" t="str">
        <f>IF('WEMWBS - ENDPOINT'!B36&gt;0,'WEMWBS - ENDPOINT'!B36,"")</f>
        <v/>
      </c>
    </row>
    <row r="18" spans="1:41" x14ac:dyDescent="0.3">
      <c r="A18" s="5">
        <f>IF('Programme Delivery Data'!A18&gt;0,'Programme Delivery Data'!A18,"")</f>
        <v>16</v>
      </c>
      <c r="B18" s="5" t="str">
        <f>IF('Programme Delivery Data'!B18&gt;0,'Programme Delivery Data'!B18,"")</f>
        <v/>
      </c>
      <c r="C18" s="5" t="str">
        <f>IF('Programme Delivery Data'!C18&gt;0,'Programme Delivery Data'!C18,"")</f>
        <v/>
      </c>
      <c r="D18" s="8" t="str">
        <f>IF('Programme Delivery Data'!D18&gt;0,'Programme Delivery Data'!D18,"")</f>
        <v/>
      </c>
      <c r="E18" s="8" t="str">
        <f>IF('Programme Delivery Data'!E18&gt;0,'Programme Delivery Data'!E18,"")</f>
        <v/>
      </c>
      <c r="F18" s="5" t="str">
        <f>IF('Programme Delivery Data'!F18&gt;0,'Programme Delivery Data'!F18,"")</f>
        <v/>
      </c>
      <c r="G18" s="5" t="str">
        <f>IF('Programme Delivery Data'!G18&gt;0,'Programme Delivery Data'!G18,"")</f>
        <v/>
      </c>
      <c r="H18" s="5" t="str">
        <f>IF('Programme Delivery Data'!H18&gt;0,'Programme Delivery Data'!H18,"")</f>
        <v/>
      </c>
      <c r="I18" s="5" t="str">
        <f>IF('Programme Delivery Data'!I18&gt;0,'Programme Delivery Data'!I18,"")</f>
        <v/>
      </c>
      <c r="J18" s="5" t="str">
        <f>IF('Programme Delivery Data'!J18&gt;0,'Programme Delivery Data'!J18,"")</f>
        <v/>
      </c>
      <c r="K18" s="5" t="str">
        <f>IF('Programme Delivery Data'!K18&gt;0,'Programme Delivery Data'!K18,"")</f>
        <v/>
      </c>
      <c r="L18" s="5" t="str">
        <f>IF('Programme Delivery Data'!L18&gt;0,'Programme Delivery Data'!L18,"")</f>
        <v/>
      </c>
      <c r="M18" s="5" t="str">
        <f>IF('Programme Delivery Data'!M18&gt;0,'Programme Delivery Data'!M18,"")</f>
        <v/>
      </c>
      <c r="N18" s="5" t="str">
        <f>IF('Programme Delivery Data'!N18&gt;0,'Programme Delivery Data'!N18,"")</f>
        <v/>
      </c>
      <c r="O18" s="5" t="str">
        <f>IF('Programme Delivery Data'!O18&gt;0,'Programme Delivery Data'!O18,"")</f>
        <v/>
      </c>
      <c r="P18" s="5" t="str">
        <f>IF('Programme Delivery Data'!P18&gt;0,'Programme Delivery Data'!P18,"")</f>
        <v/>
      </c>
      <c r="Q18" s="5" t="str">
        <f>IF('Programme Delivery Data'!Q18&gt;0,'Programme Delivery Data'!Q18,"")</f>
        <v/>
      </c>
      <c r="R18" s="5" t="str">
        <f>IF('Programme Delivery Data'!R18&gt;0,'Programme Delivery Data'!R18,"")</f>
        <v/>
      </c>
      <c r="S18" s="5" t="str">
        <f>IF('Programme Delivery Data'!S18&gt;0,'Programme Delivery Data'!S18,"")</f>
        <v/>
      </c>
      <c r="T18" s="52" t="str">
        <f>IF('Programme Delivery Data'!T18&gt;0,'Programme Delivery Data'!T18,"")</f>
        <v/>
      </c>
      <c r="U18" s="53" t="str">
        <f>IF('TOPSE BASELINE'!A98&gt;0,'TOPSE BASELINE'!A98,"")</f>
        <v/>
      </c>
      <c r="V18" s="53" t="str">
        <f>IF('TOPSE BASELINE'!B98&gt;0,'TOPSE BASELINE'!B98,"")</f>
        <v/>
      </c>
      <c r="W18" s="53" t="str">
        <f>IF('TOPSE BASELINE'!C98&gt;0,'TOPSE BASELINE'!C98,"")</f>
        <v/>
      </c>
      <c r="X18" s="53" t="str">
        <f>IF('TOPSE BASELINE'!D98&gt;0,'TOPSE BASELINE'!D98,"")</f>
        <v/>
      </c>
      <c r="Y18" s="53" t="str">
        <f>IF('TOPSE BASELINE'!E98&gt;0,'TOPSE BASELINE'!E98,"")</f>
        <v/>
      </c>
      <c r="Z18" s="53" t="str">
        <f>IF('TOPSE BASELINE'!F98&gt;0,'TOPSE BASELINE'!F98,"")</f>
        <v/>
      </c>
      <c r="AA18" s="53" t="str">
        <f>IF('TOPSE BASELINE'!G98&gt;0,'TOPSE BASELINE'!G98,"")</f>
        <v/>
      </c>
      <c r="AB18" s="53" t="str">
        <f>IF('TOPSE BASELINE'!H98&gt;0,'TOPSE BASELINE'!H98,"")</f>
        <v/>
      </c>
      <c r="AC18" s="53" t="str">
        <f>IF('TOPSE ENDPOINT'!A98&gt;0,'TOPSE ENDPOINT'!A98,"")</f>
        <v/>
      </c>
      <c r="AD18" s="53" t="str">
        <f>IF('TOPSE ENDPOINT'!B98&gt;0,'TOPSE ENDPOINT'!B98,"")</f>
        <v/>
      </c>
      <c r="AE18" s="53" t="str">
        <f>IF('TOPSE ENDPOINT'!C98&gt;0,'TOPSE ENDPOINT'!C98,"")</f>
        <v/>
      </c>
      <c r="AF18" s="53" t="str">
        <f>IF('TOPSE ENDPOINT'!D98&gt;0,'TOPSE ENDPOINT'!D98,"")</f>
        <v/>
      </c>
      <c r="AG18" s="53" t="str">
        <f>IF('TOPSE ENDPOINT'!E98&gt;0,'TOPSE ENDPOINT'!E98,"")</f>
        <v/>
      </c>
      <c r="AH18" s="53" t="str">
        <f>IF('TOPSE ENDPOINT'!F98&gt;0,'TOPSE ENDPOINT'!F98,"")</f>
        <v/>
      </c>
      <c r="AI18" s="53" t="str">
        <f>IF('TOPSE ENDPOINT'!G98&gt;0,'TOPSE ENDPOINT'!G98,"")</f>
        <v/>
      </c>
      <c r="AJ18" s="70" t="str">
        <f>IF('TOPSE ENDPOINT'!H98&gt;0,'TOPSE ENDPOINT'!H98,"")</f>
        <v/>
      </c>
      <c r="AK18" s="71" t="str">
        <f>IF('KARITANE - BASELINE'!C49&gt;=0,'KARITANE - BASELINE'!C49,"")</f>
        <v/>
      </c>
      <c r="AL18" s="89" t="str">
        <f>IF('KARITANE - ENDPOINT'!C49&gt;=0,'KARITANE - ENDPOINT'!C49,"")</f>
        <v/>
      </c>
      <c r="AM18" s="90" t="str">
        <f>IF('WEMWBS - BASELINE'!B37&gt;0,'WEMWBS - BASELINE'!B37,"")</f>
        <v/>
      </c>
      <c r="AN18" s="90" t="str">
        <f>IF('WEMWBS - ENDPOINT'!B37&gt;0,'WEMWBS - ENDPOINT'!B37,"")</f>
        <v/>
      </c>
    </row>
    <row r="19" spans="1:41" x14ac:dyDescent="0.3">
      <c r="A19" s="5">
        <f>IF('Programme Delivery Data'!A19&gt;0,'Programme Delivery Data'!A19,"")</f>
        <v>17</v>
      </c>
      <c r="B19" s="5" t="str">
        <f>IF('Programme Delivery Data'!B19&gt;0,'Programme Delivery Data'!B19,"")</f>
        <v/>
      </c>
      <c r="C19" s="5" t="str">
        <f>IF('Programme Delivery Data'!C19&gt;0,'Programme Delivery Data'!C19,"")</f>
        <v/>
      </c>
      <c r="D19" s="8" t="str">
        <f>IF('Programme Delivery Data'!D19&gt;0,'Programme Delivery Data'!D19,"")</f>
        <v/>
      </c>
      <c r="E19" s="8" t="str">
        <f>IF('Programme Delivery Data'!E19&gt;0,'Programme Delivery Data'!E19,"")</f>
        <v/>
      </c>
      <c r="F19" s="5" t="str">
        <f>IF('Programme Delivery Data'!F19&gt;0,'Programme Delivery Data'!F19,"")</f>
        <v/>
      </c>
      <c r="G19" s="5" t="str">
        <f>IF('Programme Delivery Data'!G19&gt;0,'Programme Delivery Data'!G19,"")</f>
        <v/>
      </c>
      <c r="H19" s="5" t="str">
        <f>IF('Programme Delivery Data'!H19&gt;0,'Programme Delivery Data'!H19,"")</f>
        <v/>
      </c>
      <c r="I19" s="5" t="str">
        <f>IF('Programme Delivery Data'!I19&gt;0,'Programme Delivery Data'!I19,"")</f>
        <v/>
      </c>
      <c r="J19" s="5" t="str">
        <f>IF('Programme Delivery Data'!J19&gt;0,'Programme Delivery Data'!J19,"")</f>
        <v/>
      </c>
      <c r="K19" s="5" t="str">
        <f>IF('Programme Delivery Data'!K19&gt;0,'Programme Delivery Data'!K19,"")</f>
        <v/>
      </c>
      <c r="L19" s="5" t="str">
        <f>IF('Programme Delivery Data'!L19&gt;0,'Programme Delivery Data'!L19,"")</f>
        <v/>
      </c>
      <c r="M19" s="5" t="str">
        <f>IF('Programme Delivery Data'!M19&gt;0,'Programme Delivery Data'!M19,"")</f>
        <v/>
      </c>
      <c r="N19" s="5" t="str">
        <f>IF('Programme Delivery Data'!N19&gt;0,'Programme Delivery Data'!N19,"")</f>
        <v/>
      </c>
      <c r="O19" s="5" t="str">
        <f>IF('Programme Delivery Data'!O19&gt;0,'Programme Delivery Data'!O19,"")</f>
        <v/>
      </c>
      <c r="P19" s="5" t="str">
        <f>IF('Programme Delivery Data'!P19&gt;0,'Programme Delivery Data'!P19,"")</f>
        <v/>
      </c>
      <c r="Q19" s="5" t="str">
        <f>IF('Programme Delivery Data'!Q19&gt;0,'Programme Delivery Data'!Q19,"")</f>
        <v/>
      </c>
      <c r="R19" s="5" t="str">
        <f>IF('Programme Delivery Data'!R19&gt;0,'Programme Delivery Data'!R19,"")</f>
        <v/>
      </c>
      <c r="S19" s="5" t="str">
        <f>IF('Programme Delivery Data'!S19&gt;0,'Programme Delivery Data'!S19,"")</f>
        <v/>
      </c>
      <c r="T19" s="52" t="str">
        <f>IF('Programme Delivery Data'!T19&gt;0,'Programme Delivery Data'!T19,"")</f>
        <v/>
      </c>
      <c r="U19" s="53" t="str">
        <f>IF('TOPSE BASELINE'!A99&gt;0,'TOPSE BASELINE'!A99,"")</f>
        <v/>
      </c>
      <c r="V19" s="53" t="str">
        <f>IF('TOPSE BASELINE'!B99&gt;0,'TOPSE BASELINE'!B99,"")</f>
        <v/>
      </c>
      <c r="W19" s="53" t="str">
        <f>IF('TOPSE BASELINE'!C99&gt;0,'TOPSE BASELINE'!C99,"")</f>
        <v/>
      </c>
      <c r="X19" s="53" t="str">
        <f>IF('TOPSE BASELINE'!D99&gt;0,'TOPSE BASELINE'!D99,"")</f>
        <v/>
      </c>
      <c r="Y19" s="53" t="str">
        <f>IF('TOPSE BASELINE'!E99&gt;0,'TOPSE BASELINE'!E99,"")</f>
        <v/>
      </c>
      <c r="Z19" s="53" t="str">
        <f>IF('TOPSE BASELINE'!F99&gt;0,'TOPSE BASELINE'!F99,"")</f>
        <v/>
      </c>
      <c r="AA19" s="53" t="str">
        <f>IF('TOPSE BASELINE'!G99&gt;0,'TOPSE BASELINE'!G99,"")</f>
        <v/>
      </c>
      <c r="AB19" s="53" t="str">
        <f>IF('TOPSE BASELINE'!H99&gt;0,'TOPSE BASELINE'!H99,"")</f>
        <v/>
      </c>
      <c r="AC19" s="53" t="str">
        <f>IF('TOPSE ENDPOINT'!A99&gt;0,'TOPSE ENDPOINT'!A99,"")</f>
        <v/>
      </c>
      <c r="AD19" s="53" t="str">
        <f>IF('TOPSE ENDPOINT'!B99&gt;0,'TOPSE ENDPOINT'!B99,"")</f>
        <v/>
      </c>
      <c r="AE19" s="53" t="str">
        <f>IF('TOPSE ENDPOINT'!C99&gt;0,'TOPSE ENDPOINT'!C99,"")</f>
        <v/>
      </c>
      <c r="AF19" s="53" t="str">
        <f>IF('TOPSE ENDPOINT'!D99&gt;0,'TOPSE ENDPOINT'!D99,"")</f>
        <v/>
      </c>
      <c r="AG19" s="53" t="str">
        <f>IF('TOPSE ENDPOINT'!E99&gt;0,'TOPSE ENDPOINT'!E99,"")</f>
        <v/>
      </c>
      <c r="AH19" s="53" t="str">
        <f>IF('TOPSE ENDPOINT'!F99&gt;0,'TOPSE ENDPOINT'!F99,"")</f>
        <v/>
      </c>
      <c r="AI19" s="53" t="str">
        <f>IF('TOPSE ENDPOINT'!G99&gt;0,'TOPSE ENDPOINT'!G99,"")</f>
        <v/>
      </c>
      <c r="AJ19" s="70" t="str">
        <f>IF('TOPSE ENDPOINT'!H99&gt;0,'TOPSE ENDPOINT'!H99,"")</f>
        <v/>
      </c>
      <c r="AK19" s="71" t="str">
        <f>IF('KARITANE - BASELINE'!C50&gt;=0,'KARITANE - BASELINE'!C50,"")</f>
        <v/>
      </c>
      <c r="AL19" s="89" t="str">
        <f>IF('KARITANE - ENDPOINT'!C50&gt;=0,'KARITANE - ENDPOINT'!C50,"")</f>
        <v/>
      </c>
      <c r="AM19" s="90" t="str">
        <f>IF('WEMWBS - BASELINE'!B38&gt;0,'WEMWBS - BASELINE'!B38,"")</f>
        <v/>
      </c>
      <c r="AN19" s="90" t="str">
        <f>IF('WEMWBS - ENDPOINT'!B38&gt;0,'WEMWBS - ENDPOINT'!B38,"")</f>
        <v/>
      </c>
    </row>
    <row r="20" spans="1:41" x14ac:dyDescent="0.3">
      <c r="A20" s="5">
        <f>IF('Programme Delivery Data'!A20&gt;0,'Programme Delivery Data'!A20,"")</f>
        <v>18</v>
      </c>
      <c r="B20" s="5" t="str">
        <f>IF('Programme Delivery Data'!B20&gt;0,'Programme Delivery Data'!B20,"")</f>
        <v/>
      </c>
      <c r="C20" s="5" t="str">
        <f>IF('Programme Delivery Data'!C20&gt;0,'Programme Delivery Data'!C20,"")</f>
        <v/>
      </c>
      <c r="D20" s="8" t="str">
        <f>IF('Programme Delivery Data'!D20&gt;0,'Programme Delivery Data'!D20,"")</f>
        <v/>
      </c>
      <c r="E20" s="8" t="str">
        <f>IF('Programme Delivery Data'!E20&gt;0,'Programme Delivery Data'!E20,"")</f>
        <v/>
      </c>
      <c r="F20" s="5" t="str">
        <f>IF('Programme Delivery Data'!F20&gt;0,'Programme Delivery Data'!F20,"")</f>
        <v/>
      </c>
      <c r="G20" s="5" t="str">
        <f>IF('Programme Delivery Data'!G20&gt;0,'Programme Delivery Data'!G20,"")</f>
        <v/>
      </c>
      <c r="H20" s="5" t="str">
        <f>IF('Programme Delivery Data'!H20&gt;0,'Programme Delivery Data'!H20,"")</f>
        <v/>
      </c>
      <c r="I20" s="5" t="str">
        <f>IF('Programme Delivery Data'!I20&gt;0,'Programme Delivery Data'!I20,"")</f>
        <v/>
      </c>
      <c r="J20" s="5" t="str">
        <f>IF('Programme Delivery Data'!J20&gt;0,'Programme Delivery Data'!J20,"")</f>
        <v/>
      </c>
      <c r="K20" s="5" t="str">
        <f>IF('Programme Delivery Data'!K20&gt;0,'Programme Delivery Data'!K20,"")</f>
        <v/>
      </c>
      <c r="L20" s="5" t="str">
        <f>IF('Programme Delivery Data'!L20&gt;0,'Programme Delivery Data'!L20,"")</f>
        <v/>
      </c>
      <c r="M20" s="5" t="str">
        <f>IF('Programme Delivery Data'!M20&gt;0,'Programme Delivery Data'!M20,"")</f>
        <v/>
      </c>
      <c r="N20" s="5" t="str">
        <f>IF('Programme Delivery Data'!N20&gt;0,'Programme Delivery Data'!N20,"")</f>
        <v/>
      </c>
      <c r="O20" s="5" t="str">
        <f>IF('Programme Delivery Data'!O20&gt;0,'Programme Delivery Data'!O20,"")</f>
        <v/>
      </c>
      <c r="P20" s="5" t="str">
        <f>IF('Programme Delivery Data'!P20&gt;0,'Programme Delivery Data'!P20,"")</f>
        <v/>
      </c>
      <c r="Q20" s="5" t="str">
        <f>IF('Programme Delivery Data'!Q20&gt;0,'Programme Delivery Data'!Q20,"")</f>
        <v/>
      </c>
      <c r="R20" s="5" t="str">
        <f>IF('Programme Delivery Data'!R20&gt;0,'Programme Delivery Data'!R20,"")</f>
        <v/>
      </c>
      <c r="S20" s="5" t="str">
        <f>IF('Programme Delivery Data'!S20&gt;0,'Programme Delivery Data'!S20,"")</f>
        <v/>
      </c>
      <c r="T20" s="52" t="str">
        <f>IF('Programme Delivery Data'!T20&gt;0,'Programme Delivery Data'!T20,"")</f>
        <v/>
      </c>
      <c r="U20" s="53" t="str">
        <f>IF('TOPSE BASELINE'!A100&gt;0,'TOPSE BASELINE'!A100,"")</f>
        <v/>
      </c>
      <c r="V20" s="53" t="str">
        <f>IF('TOPSE BASELINE'!B100&gt;0,'TOPSE BASELINE'!B100,"")</f>
        <v/>
      </c>
      <c r="W20" s="53" t="str">
        <f>IF('TOPSE BASELINE'!C100&gt;0,'TOPSE BASELINE'!C100,"")</f>
        <v/>
      </c>
      <c r="X20" s="53" t="str">
        <f>IF('TOPSE BASELINE'!D100&gt;0,'TOPSE BASELINE'!D100,"")</f>
        <v/>
      </c>
      <c r="Y20" s="53" t="str">
        <f>IF('TOPSE BASELINE'!E100&gt;0,'TOPSE BASELINE'!E100,"")</f>
        <v/>
      </c>
      <c r="Z20" s="53" t="str">
        <f>IF('TOPSE BASELINE'!F100&gt;0,'TOPSE BASELINE'!F100,"")</f>
        <v/>
      </c>
      <c r="AA20" s="53" t="str">
        <f>IF('TOPSE BASELINE'!G100&gt;0,'TOPSE BASELINE'!G100,"")</f>
        <v/>
      </c>
      <c r="AB20" s="53" t="str">
        <f>IF('TOPSE BASELINE'!H100&gt;0,'TOPSE BASELINE'!H100,"")</f>
        <v/>
      </c>
      <c r="AC20" s="53" t="str">
        <f>IF('TOPSE ENDPOINT'!A100&gt;0,'TOPSE ENDPOINT'!A100,"")</f>
        <v/>
      </c>
      <c r="AD20" s="53" t="str">
        <f>IF('TOPSE ENDPOINT'!B100&gt;0,'TOPSE ENDPOINT'!B100,"")</f>
        <v/>
      </c>
      <c r="AE20" s="53" t="str">
        <f>IF('TOPSE ENDPOINT'!C100&gt;0,'TOPSE ENDPOINT'!C100,"")</f>
        <v/>
      </c>
      <c r="AF20" s="53" t="str">
        <f>IF('TOPSE ENDPOINT'!D100&gt;0,'TOPSE ENDPOINT'!D100,"")</f>
        <v/>
      </c>
      <c r="AG20" s="53" t="str">
        <f>IF('TOPSE ENDPOINT'!E100&gt;0,'TOPSE ENDPOINT'!E100,"")</f>
        <v/>
      </c>
      <c r="AH20" s="53" t="str">
        <f>IF('TOPSE ENDPOINT'!F100&gt;0,'TOPSE ENDPOINT'!F100,"")</f>
        <v/>
      </c>
      <c r="AI20" s="53" t="str">
        <f>IF('TOPSE ENDPOINT'!G100&gt;0,'TOPSE ENDPOINT'!G100,"")</f>
        <v/>
      </c>
      <c r="AJ20" s="70" t="str">
        <f>IF('TOPSE ENDPOINT'!H100&gt;0,'TOPSE ENDPOINT'!H100,"")</f>
        <v/>
      </c>
      <c r="AK20" s="71" t="str">
        <f>IF('KARITANE - BASELINE'!C51&gt;=0,'KARITANE - BASELINE'!C51,"")</f>
        <v/>
      </c>
      <c r="AL20" s="89" t="str">
        <f>IF('KARITANE - ENDPOINT'!C51&gt;=0,'KARITANE - ENDPOINT'!C51,"")</f>
        <v/>
      </c>
      <c r="AM20" s="90" t="str">
        <f>IF('WEMWBS - BASELINE'!B39&gt;0,'WEMWBS - BASELINE'!B39,"")</f>
        <v/>
      </c>
      <c r="AN20" s="90" t="str">
        <f>IF('WEMWBS - ENDPOINT'!B39&gt;0,'WEMWBS - ENDPOINT'!B39,"")</f>
        <v/>
      </c>
    </row>
    <row r="21" spans="1:41" x14ac:dyDescent="0.3">
      <c r="A21" s="5">
        <f>IF('Programme Delivery Data'!A21&gt;0,'Programme Delivery Data'!A21,"")</f>
        <v>19</v>
      </c>
      <c r="B21" s="5" t="str">
        <f>IF('Programme Delivery Data'!B21&gt;0,'Programme Delivery Data'!B21,"")</f>
        <v/>
      </c>
      <c r="C21" s="5" t="str">
        <f>IF('Programme Delivery Data'!C21&gt;0,'Programme Delivery Data'!C21,"")</f>
        <v/>
      </c>
      <c r="D21" s="8" t="str">
        <f>IF('Programme Delivery Data'!D21&gt;0,'Programme Delivery Data'!D21,"")</f>
        <v/>
      </c>
      <c r="E21" s="8" t="str">
        <f>IF('Programme Delivery Data'!E21&gt;0,'Programme Delivery Data'!E21,"")</f>
        <v/>
      </c>
      <c r="F21" s="5" t="str">
        <f>IF('Programme Delivery Data'!F21&gt;0,'Programme Delivery Data'!F21,"")</f>
        <v/>
      </c>
      <c r="G21" s="5" t="str">
        <f>IF('Programme Delivery Data'!G21&gt;0,'Programme Delivery Data'!G21,"")</f>
        <v/>
      </c>
      <c r="H21" s="5" t="str">
        <f>IF('Programme Delivery Data'!H21&gt;0,'Programme Delivery Data'!H21,"")</f>
        <v/>
      </c>
      <c r="I21" s="5" t="str">
        <f>IF('Programme Delivery Data'!I21&gt;0,'Programme Delivery Data'!I21,"")</f>
        <v/>
      </c>
      <c r="J21" s="5" t="str">
        <f>IF('Programme Delivery Data'!J21&gt;0,'Programme Delivery Data'!J21,"")</f>
        <v/>
      </c>
      <c r="K21" s="5" t="str">
        <f>IF('Programme Delivery Data'!K21&gt;0,'Programme Delivery Data'!K21,"")</f>
        <v/>
      </c>
      <c r="L21" s="5" t="str">
        <f>IF('Programme Delivery Data'!L21&gt;0,'Programme Delivery Data'!L21,"")</f>
        <v/>
      </c>
      <c r="M21" s="5" t="str">
        <f>IF('Programme Delivery Data'!M21&gt;0,'Programme Delivery Data'!M21,"")</f>
        <v/>
      </c>
      <c r="N21" s="5" t="str">
        <f>IF('Programme Delivery Data'!N21&gt;0,'Programme Delivery Data'!N21,"")</f>
        <v/>
      </c>
      <c r="O21" s="5" t="str">
        <f>IF('Programme Delivery Data'!O21&gt;0,'Programme Delivery Data'!O21,"")</f>
        <v/>
      </c>
      <c r="P21" s="5" t="str">
        <f>IF('Programme Delivery Data'!P21&gt;0,'Programme Delivery Data'!P21,"")</f>
        <v/>
      </c>
      <c r="Q21" s="5" t="str">
        <f>IF('Programme Delivery Data'!Q21&gt;0,'Programme Delivery Data'!Q21,"")</f>
        <v/>
      </c>
      <c r="R21" s="5" t="str">
        <f>IF('Programme Delivery Data'!R21&gt;0,'Programme Delivery Data'!R21,"")</f>
        <v/>
      </c>
      <c r="S21" s="5" t="str">
        <f>IF('Programme Delivery Data'!S21&gt;0,'Programme Delivery Data'!S21,"")</f>
        <v/>
      </c>
      <c r="T21" s="52" t="str">
        <f>IF('Programme Delivery Data'!T21&gt;0,'Programme Delivery Data'!T21,"")</f>
        <v/>
      </c>
      <c r="U21" s="53" t="str">
        <f>IF('TOPSE BASELINE'!A101&gt;0,'TOPSE BASELINE'!A101,"")</f>
        <v/>
      </c>
      <c r="V21" s="53" t="str">
        <f>IF('TOPSE BASELINE'!B101&gt;0,'TOPSE BASELINE'!B101,"")</f>
        <v/>
      </c>
      <c r="W21" s="53" t="str">
        <f>IF('TOPSE BASELINE'!C101&gt;0,'TOPSE BASELINE'!C101,"")</f>
        <v/>
      </c>
      <c r="X21" s="53" t="str">
        <f>IF('TOPSE BASELINE'!D101&gt;0,'TOPSE BASELINE'!D101,"")</f>
        <v/>
      </c>
      <c r="Y21" s="53" t="str">
        <f>IF('TOPSE BASELINE'!E101&gt;0,'TOPSE BASELINE'!E101,"")</f>
        <v/>
      </c>
      <c r="Z21" s="53" t="str">
        <f>IF('TOPSE BASELINE'!F101&gt;0,'TOPSE BASELINE'!F101,"")</f>
        <v/>
      </c>
      <c r="AA21" s="53" t="str">
        <f>IF('TOPSE BASELINE'!G101&gt;0,'TOPSE BASELINE'!G101,"")</f>
        <v/>
      </c>
      <c r="AB21" s="53" t="str">
        <f>IF('TOPSE BASELINE'!H101&gt;0,'TOPSE BASELINE'!H101,"")</f>
        <v/>
      </c>
      <c r="AC21" s="53" t="str">
        <f>IF('TOPSE ENDPOINT'!A101&gt;0,'TOPSE ENDPOINT'!A101,"")</f>
        <v/>
      </c>
      <c r="AD21" s="53" t="str">
        <f>IF('TOPSE ENDPOINT'!B101&gt;0,'TOPSE ENDPOINT'!B101,"")</f>
        <v/>
      </c>
      <c r="AE21" s="53" t="str">
        <f>IF('TOPSE ENDPOINT'!C101&gt;0,'TOPSE ENDPOINT'!C101,"")</f>
        <v/>
      </c>
      <c r="AF21" s="53" t="str">
        <f>IF('TOPSE ENDPOINT'!D101&gt;0,'TOPSE ENDPOINT'!D101,"")</f>
        <v/>
      </c>
      <c r="AG21" s="53" t="str">
        <f>IF('TOPSE ENDPOINT'!E101&gt;0,'TOPSE ENDPOINT'!E101,"")</f>
        <v/>
      </c>
      <c r="AH21" s="53" t="str">
        <f>IF('TOPSE ENDPOINT'!F101&gt;0,'TOPSE ENDPOINT'!F101,"")</f>
        <v/>
      </c>
      <c r="AI21" s="53" t="str">
        <f>IF('TOPSE ENDPOINT'!G101&gt;0,'TOPSE ENDPOINT'!G101,"")</f>
        <v/>
      </c>
      <c r="AJ21" s="70" t="str">
        <f>IF('TOPSE ENDPOINT'!H101&gt;0,'TOPSE ENDPOINT'!H101,"")</f>
        <v/>
      </c>
      <c r="AK21" s="71" t="str">
        <f>IF('KARITANE - BASELINE'!C52&gt;=0,'KARITANE - BASELINE'!C52,"")</f>
        <v/>
      </c>
      <c r="AL21" s="89" t="str">
        <f>IF('KARITANE - ENDPOINT'!C52&gt;=0,'KARITANE - ENDPOINT'!C52,"")</f>
        <v/>
      </c>
      <c r="AM21" s="90" t="str">
        <f>IF('WEMWBS - BASELINE'!B40&gt;0,'WEMWBS - BASELINE'!B40,"")</f>
        <v/>
      </c>
      <c r="AN21" s="90" t="str">
        <f>IF('WEMWBS - ENDPOINT'!B40&gt;0,'WEMWBS - ENDPOINT'!B40,"")</f>
        <v/>
      </c>
    </row>
    <row r="22" spans="1:41" x14ac:dyDescent="0.3">
      <c r="A22" s="5">
        <f>IF('Programme Delivery Data'!A22&gt;0,'Programme Delivery Data'!A22,"")</f>
        <v>20</v>
      </c>
      <c r="B22" s="5" t="str">
        <f>IF('Programme Delivery Data'!B22&gt;0,'Programme Delivery Data'!B22,"")</f>
        <v/>
      </c>
      <c r="C22" s="5" t="str">
        <f>IF('Programme Delivery Data'!C22&gt;0,'Programme Delivery Data'!C22,"")</f>
        <v/>
      </c>
      <c r="D22" s="8" t="str">
        <f>IF('Programme Delivery Data'!D22&gt;0,'Programme Delivery Data'!D22,"")</f>
        <v/>
      </c>
      <c r="E22" s="8" t="str">
        <f>IF('Programme Delivery Data'!E22&gt;0,'Programme Delivery Data'!E22,"")</f>
        <v/>
      </c>
      <c r="F22" s="5" t="str">
        <f>IF('Programme Delivery Data'!F22&gt;0,'Programme Delivery Data'!F22,"")</f>
        <v/>
      </c>
      <c r="G22" s="5" t="str">
        <f>IF('Programme Delivery Data'!G22&gt;0,'Programme Delivery Data'!G22,"")</f>
        <v/>
      </c>
      <c r="H22" s="5" t="str">
        <f>IF('Programme Delivery Data'!H22&gt;0,'Programme Delivery Data'!H22,"")</f>
        <v/>
      </c>
      <c r="I22" s="5" t="str">
        <f>IF('Programme Delivery Data'!I22&gt;0,'Programme Delivery Data'!I22,"")</f>
        <v/>
      </c>
      <c r="J22" s="5" t="str">
        <f>IF('Programme Delivery Data'!J22&gt;0,'Programme Delivery Data'!J22,"")</f>
        <v/>
      </c>
      <c r="K22" s="5" t="str">
        <f>IF('Programme Delivery Data'!K22&gt;0,'Programme Delivery Data'!K22,"")</f>
        <v/>
      </c>
      <c r="L22" s="5" t="str">
        <f>IF('Programme Delivery Data'!L22&gt;0,'Programme Delivery Data'!L22,"")</f>
        <v/>
      </c>
      <c r="M22" s="5" t="str">
        <f>IF('Programme Delivery Data'!M22&gt;0,'Programme Delivery Data'!M22,"")</f>
        <v/>
      </c>
      <c r="N22" s="5" t="str">
        <f>IF('Programme Delivery Data'!N22&gt;0,'Programme Delivery Data'!N22,"")</f>
        <v/>
      </c>
      <c r="O22" s="5" t="str">
        <f>IF('Programme Delivery Data'!O22&gt;0,'Programme Delivery Data'!O22,"")</f>
        <v/>
      </c>
      <c r="P22" s="5" t="str">
        <f>IF('Programme Delivery Data'!P22&gt;0,'Programme Delivery Data'!P22,"")</f>
        <v/>
      </c>
      <c r="Q22" s="5" t="str">
        <f>IF('Programme Delivery Data'!Q22&gt;0,'Programme Delivery Data'!Q22,"")</f>
        <v/>
      </c>
      <c r="R22" s="5" t="str">
        <f>IF('Programme Delivery Data'!R22&gt;0,'Programme Delivery Data'!R22,"")</f>
        <v/>
      </c>
      <c r="S22" s="5" t="str">
        <f>IF('Programme Delivery Data'!S22&gt;0,'Programme Delivery Data'!S22,"")</f>
        <v/>
      </c>
      <c r="T22" s="52" t="str">
        <f>IF('Programme Delivery Data'!T22&gt;0,'Programme Delivery Data'!T22,"")</f>
        <v/>
      </c>
      <c r="U22" s="53" t="str">
        <f>IF('TOPSE BASELINE'!A102&gt;0,'TOPSE BASELINE'!A102,"")</f>
        <v/>
      </c>
      <c r="V22" s="53" t="str">
        <f>IF('TOPSE BASELINE'!B102&gt;0,'TOPSE BASELINE'!B102,"")</f>
        <v/>
      </c>
      <c r="W22" s="53" t="str">
        <f>IF('TOPSE BASELINE'!C102&gt;0,'TOPSE BASELINE'!C102,"")</f>
        <v/>
      </c>
      <c r="X22" s="53" t="str">
        <f>IF('TOPSE BASELINE'!D102&gt;0,'TOPSE BASELINE'!D102,"")</f>
        <v/>
      </c>
      <c r="Y22" s="53" t="str">
        <f>IF('TOPSE BASELINE'!E102&gt;0,'TOPSE BASELINE'!E102,"")</f>
        <v/>
      </c>
      <c r="Z22" s="53" t="str">
        <f>IF('TOPSE BASELINE'!F102&gt;0,'TOPSE BASELINE'!F102,"")</f>
        <v/>
      </c>
      <c r="AA22" s="53" t="str">
        <f>IF('TOPSE BASELINE'!G102&gt;0,'TOPSE BASELINE'!G102,"")</f>
        <v/>
      </c>
      <c r="AB22" s="53" t="str">
        <f>IF('TOPSE BASELINE'!H102&gt;0,'TOPSE BASELINE'!H102,"")</f>
        <v/>
      </c>
      <c r="AC22" s="53" t="str">
        <f>IF('TOPSE ENDPOINT'!A102&gt;0,'TOPSE ENDPOINT'!A102,"")</f>
        <v/>
      </c>
      <c r="AD22" s="53" t="str">
        <f>IF('TOPSE ENDPOINT'!B102&gt;0,'TOPSE ENDPOINT'!B102,"")</f>
        <v/>
      </c>
      <c r="AE22" s="53" t="str">
        <f>IF('TOPSE ENDPOINT'!C102&gt;0,'TOPSE ENDPOINT'!C102,"")</f>
        <v/>
      </c>
      <c r="AF22" s="53" t="str">
        <f>IF('TOPSE ENDPOINT'!D102&gt;0,'TOPSE ENDPOINT'!D102,"")</f>
        <v/>
      </c>
      <c r="AG22" s="53" t="str">
        <f>IF('TOPSE ENDPOINT'!E102&gt;0,'TOPSE ENDPOINT'!E102,"")</f>
        <v/>
      </c>
      <c r="AH22" s="53" t="str">
        <f>IF('TOPSE ENDPOINT'!F102&gt;0,'TOPSE ENDPOINT'!F102,"")</f>
        <v/>
      </c>
      <c r="AI22" s="53" t="str">
        <f>IF('TOPSE ENDPOINT'!G102&gt;0,'TOPSE ENDPOINT'!G102,"")</f>
        <v/>
      </c>
      <c r="AJ22" s="70" t="str">
        <f>IF('TOPSE ENDPOINT'!H102&gt;0,'TOPSE ENDPOINT'!H102,"")</f>
        <v/>
      </c>
      <c r="AK22" s="71" t="str">
        <f>IF('KARITANE - BASELINE'!C53&gt;=0,'KARITANE - BASELINE'!C53,"")</f>
        <v/>
      </c>
      <c r="AL22" s="89" t="str">
        <f>IF('KARITANE - ENDPOINT'!C53&gt;=0,'KARITANE - ENDPOINT'!C53,"")</f>
        <v/>
      </c>
      <c r="AM22" s="90" t="str">
        <f>IF('WEMWBS - BASELINE'!B41&gt;0,'WEMWBS - BASELINE'!B41,"")</f>
        <v/>
      </c>
      <c r="AN22" s="90" t="str">
        <f>IF('WEMWBS - ENDPOINT'!B41&gt;0,'WEMWBS - ENDPOINT'!B41,"")</f>
        <v/>
      </c>
    </row>
    <row r="23" spans="1:41" x14ac:dyDescent="0.3">
      <c r="U23">
        <f>SUM(U3:U22)</f>
        <v>0</v>
      </c>
      <c r="V23">
        <f t="shared" ref="V23:AJ23" si="0">SUM(V3:V22)</f>
        <v>0</v>
      </c>
      <c r="W23">
        <f t="shared" si="0"/>
        <v>0</v>
      </c>
      <c r="X23">
        <f t="shared" si="0"/>
        <v>0</v>
      </c>
      <c r="Y23">
        <f t="shared" si="0"/>
        <v>0</v>
      </c>
      <c r="Z23">
        <f t="shared" si="0"/>
        <v>0</v>
      </c>
      <c r="AA23">
        <f t="shared" si="0"/>
        <v>0</v>
      </c>
      <c r="AB23">
        <f t="shared" si="0"/>
        <v>0</v>
      </c>
      <c r="AC23">
        <f t="shared" si="0"/>
        <v>0</v>
      </c>
      <c r="AD23">
        <f t="shared" si="0"/>
        <v>0</v>
      </c>
      <c r="AE23">
        <f t="shared" si="0"/>
        <v>0</v>
      </c>
      <c r="AF23">
        <f t="shared" si="0"/>
        <v>0</v>
      </c>
      <c r="AG23">
        <f t="shared" si="0"/>
        <v>0</v>
      </c>
      <c r="AH23">
        <f t="shared" si="0"/>
        <v>0</v>
      </c>
      <c r="AI23">
        <f t="shared" si="0"/>
        <v>0</v>
      </c>
      <c r="AJ23">
        <f t="shared" si="0"/>
        <v>0</v>
      </c>
      <c r="AK23" s="71">
        <f>SUM(AK3:AK22)</f>
        <v>0</v>
      </c>
      <c r="AL23" s="71">
        <f>SUM(AL3:AL22)</f>
        <v>0</v>
      </c>
    </row>
    <row r="24" spans="1:41" x14ac:dyDescent="0.3">
      <c r="D24" s="1">
        <f>COUNT(D3:D22)</f>
        <v>0</v>
      </c>
      <c r="E24" s="1">
        <f>COUNT(E3:E22)</f>
        <v>0</v>
      </c>
      <c r="F24">
        <f>COUNTIF(F3:F22,"Yes")+COUNTIF(F3:F22,"No")</f>
        <v>0</v>
      </c>
      <c r="G24">
        <f t="shared" ref="G24:S24" si="1">COUNTIF(G3:G22,"Yes")+COUNTIF(G3:G22,"No")</f>
        <v>0</v>
      </c>
      <c r="H24">
        <f t="shared" si="1"/>
        <v>0</v>
      </c>
      <c r="I24">
        <f t="shared" si="1"/>
        <v>0</v>
      </c>
      <c r="J24">
        <f t="shared" si="1"/>
        <v>0</v>
      </c>
      <c r="K24">
        <f t="shared" si="1"/>
        <v>0</v>
      </c>
      <c r="L24">
        <f t="shared" si="1"/>
        <v>0</v>
      </c>
      <c r="M24">
        <f t="shared" si="1"/>
        <v>0</v>
      </c>
      <c r="N24">
        <f t="shared" si="1"/>
        <v>0</v>
      </c>
      <c r="O24">
        <f t="shared" si="1"/>
        <v>0</v>
      </c>
      <c r="P24">
        <f t="shared" si="1"/>
        <v>0</v>
      </c>
      <c r="Q24">
        <f t="shared" si="1"/>
        <v>0</v>
      </c>
      <c r="R24">
        <f t="shared" si="1"/>
        <v>0</v>
      </c>
      <c r="S24">
        <f t="shared" si="1"/>
        <v>0</v>
      </c>
      <c r="T24" s="1">
        <f>COUNT(T3:T22,"Yes")+COUNTIF(T3:T22,"No")</f>
        <v>0</v>
      </c>
      <c r="U24">
        <f>COUNT(U3:U22)</f>
        <v>0</v>
      </c>
      <c r="V24">
        <f t="shared" ref="V24:AK24" si="2">COUNT(V3:V22)</f>
        <v>0</v>
      </c>
      <c r="W24">
        <f t="shared" si="2"/>
        <v>0</v>
      </c>
      <c r="X24">
        <f t="shared" si="2"/>
        <v>0</v>
      </c>
      <c r="Y24">
        <f t="shared" si="2"/>
        <v>0</v>
      </c>
      <c r="Z24">
        <f t="shared" si="2"/>
        <v>0</v>
      </c>
      <c r="AA24">
        <f t="shared" si="2"/>
        <v>0</v>
      </c>
      <c r="AB24">
        <f t="shared" si="2"/>
        <v>0</v>
      </c>
      <c r="AC24">
        <f t="shared" si="2"/>
        <v>0</v>
      </c>
      <c r="AD24">
        <f t="shared" si="2"/>
        <v>0</v>
      </c>
      <c r="AE24">
        <f t="shared" si="2"/>
        <v>0</v>
      </c>
      <c r="AF24">
        <f t="shared" si="2"/>
        <v>0</v>
      </c>
      <c r="AG24">
        <f t="shared" si="2"/>
        <v>0</v>
      </c>
      <c r="AH24">
        <f t="shared" si="2"/>
        <v>0</v>
      </c>
      <c r="AI24">
        <f t="shared" si="2"/>
        <v>0</v>
      </c>
      <c r="AJ24">
        <f t="shared" si="2"/>
        <v>0</v>
      </c>
      <c r="AK24">
        <f t="shared" si="2"/>
        <v>0</v>
      </c>
      <c r="AL24">
        <f t="shared" ref="AL24" si="3">COUNT(AL3:AL22)</f>
        <v>0</v>
      </c>
    </row>
    <row r="25" spans="1:41" hidden="1" x14ac:dyDescent="0.3">
      <c r="U25" t="str">
        <f>IF(U23&gt;0,U23/U24,"")</f>
        <v/>
      </c>
      <c r="V25" t="str">
        <f t="shared" ref="V25:AJ25" si="4">IF(V23&gt;0,V23/V24,"")</f>
        <v/>
      </c>
      <c r="W25" t="str">
        <f t="shared" si="4"/>
        <v/>
      </c>
      <c r="X25" t="str">
        <f t="shared" si="4"/>
        <v/>
      </c>
      <c r="Y25" t="str">
        <f t="shared" si="4"/>
        <v/>
      </c>
      <c r="Z25" t="str">
        <f t="shared" si="4"/>
        <v/>
      </c>
      <c r="AA25" t="str">
        <f t="shared" si="4"/>
        <v/>
      </c>
      <c r="AB25" t="str">
        <f t="shared" si="4"/>
        <v/>
      </c>
      <c r="AC25" t="str">
        <f t="shared" si="4"/>
        <v/>
      </c>
      <c r="AD25" t="str">
        <f t="shared" si="4"/>
        <v/>
      </c>
      <c r="AE25" t="str">
        <f t="shared" si="4"/>
        <v/>
      </c>
      <c r="AF25" t="str">
        <f t="shared" si="4"/>
        <v/>
      </c>
      <c r="AG25" t="str">
        <f t="shared" si="4"/>
        <v/>
      </c>
      <c r="AH25" t="str">
        <f t="shared" si="4"/>
        <v/>
      </c>
      <c r="AI25" t="str">
        <f t="shared" si="4"/>
        <v/>
      </c>
      <c r="AJ25" t="str">
        <f t="shared" si="4"/>
        <v/>
      </c>
      <c r="AK25" s="71" t="str">
        <f>IF(AK23&gt;0,AK23/AK24,"")</f>
        <v/>
      </c>
      <c r="AL25" s="71" t="str">
        <f>IF(AL23&gt;0,AL23/AL24,"")</f>
        <v/>
      </c>
    </row>
    <row r="26" spans="1:41" hidden="1" x14ac:dyDescent="0.3"/>
    <row r="27" spans="1:41" hidden="1" x14ac:dyDescent="0.3">
      <c r="AJ27" t="s">
        <v>198</v>
      </c>
      <c r="AK27">
        <f>COUNTIF(AK3:AK22,"&gt;=40")</f>
        <v>0</v>
      </c>
      <c r="AL27">
        <f>COUNTIF(AL3:AL22,"&gt;=40")</f>
        <v>0</v>
      </c>
      <c r="AM27" t="s">
        <v>232</v>
      </c>
      <c r="AN27">
        <f>COUNTIF(AM3:AM22,"&gt;=60")</f>
        <v>0</v>
      </c>
      <c r="AO27">
        <f>COUNTIF(AN3:AN22,"&gt;=60")</f>
        <v>0</v>
      </c>
    </row>
    <row r="28" spans="1:41" hidden="1" x14ac:dyDescent="0.3">
      <c r="AJ28" t="s">
        <v>199</v>
      </c>
      <c r="AK28">
        <f>COUNTIF(AK3:AK22,"&gt;=36")-AK27</f>
        <v>0</v>
      </c>
      <c r="AL28">
        <f>COUNTIF(AL3:AL22,"&gt;=36")-AL27</f>
        <v>0</v>
      </c>
      <c r="AM28" t="s">
        <v>200</v>
      </c>
      <c r="AN28">
        <f>AN30-AN27-AN29</f>
        <v>0</v>
      </c>
      <c r="AO28">
        <f>AO30-AO27-AO29</f>
        <v>0</v>
      </c>
    </row>
    <row r="29" spans="1:41" hidden="1" x14ac:dyDescent="0.3">
      <c r="AJ29" t="s">
        <v>200</v>
      </c>
      <c r="AK29">
        <f>COUNTIF(AK3:AK22,"&gt;=31")-AK28-AK27</f>
        <v>0</v>
      </c>
      <c r="AL29">
        <f>COUNTIF(AL3:AL22,"&gt;=31")-AL28-AL27</f>
        <v>0</v>
      </c>
      <c r="AM29" t="s">
        <v>233</v>
      </c>
      <c r="AN29">
        <f>COUNTIF(AM3:AM22,"&lt;43")</f>
        <v>0</v>
      </c>
      <c r="AO29">
        <f>COUNTIF(AN3:AN22,"&lt;43")</f>
        <v>0</v>
      </c>
    </row>
    <row r="30" spans="1:41" hidden="1" x14ac:dyDescent="0.3">
      <c r="AJ30" t="s">
        <v>201</v>
      </c>
      <c r="AK30">
        <f>COUNTIF(AK3:AK22,"&lt;=30")</f>
        <v>0</v>
      </c>
      <c r="AL30">
        <f>COUNTIF(AL3:AL22,"&lt;=30")</f>
        <v>0</v>
      </c>
      <c r="AM30" t="s">
        <v>197</v>
      </c>
      <c r="AN30">
        <f>COUNTIF(AM3:AM22,"&gt;1")</f>
        <v>0</v>
      </c>
      <c r="AO30">
        <f>COUNTIF(AN3:AN22,"&gt;1")</f>
        <v>0</v>
      </c>
    </row>
    <row r="31" spans="1:41" hidden="1" x14ac:dyDescent="0.3">
      <c r="AJ31" t="s">
        <v>197</v>
      </c>
      <c r="AK31">
        <f>SUM(AK27:AK30)</f>
        <v>0</v>
      </c>
      <c r="AL31">
        <f>SUM(AL27:AL30)</f>
        <v>0</v>
      </c>
    </row>
    <row r="32" spans="1:41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</sheetData>
  <mergeCells count="2">
    <mergeCell ref="U1:AB1"/>
    <mergeCell ref="AC1:AJ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4FDC-369C-49F1-9F31-B97C465830B7}">
  <sheetPr>
    <tabColor theme="9" tint="-0.499984740745262"/>
  </sheetPr>
  <dimension ref="A1:T208"/>
  <sheetViews>
    <sheetView topLeftCell="A95" zoomScale="80" zoomScaleNormal="80" workbookViewId="0">
      <selection activeCell="B106" sqref="B106"/>
    </sheetView>
  </sheetViews>
  <sheetFormatPr defaultRowHeight="14.4" x14ac:dyDescent="0.3"/>
  <cols>
    <col min="2" max="2" width="79.5546875" bestFit="1" customWidth="1"/>
    <col min="3" max="3" width="28.77734375" style="9" bestFit="1" customWidth="1"/>
    <col min="4" max="4" width="20.33203125" customWidth="1"/>
    <col min="5" max="5" width="14.5546875" bestFit="1" customWidth="1"/>
  </cols>
  <sheetData>
    <row r="1" spans="1:20" ht="69" customHeight="1" x14ac:dyDescent="1.1000000000000001">
      <c r="A1" s="72"/>
      <c r="B1" s="104" t="s">
        <v>39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72"/>
      <c r="P1" s="72"/>
      <c r="Q1" s="72"/>
      <c r="R1" s="72"/>
      <c r="S1" s="72"/>
      <c r="T1" s="72"/>
    </row>
    <row r="2" spans="1:20" ht="18.600000000000001" customHeight="1" x14ac:dyDescent="1.1000000000000001">
      <c r="A2" s="72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2"/>
      <c r="P2" s="72"/>
      <c r="Q2" s="72"/>
      <c r="R2" s="72"/>
      <c r="S2" s="72"/>
      <c r="T2" s="72"/>
    </row>
    <row r="3" spans="1:20" ht="23.4" x14ac:dyDescent="0.45">
      <c r="A3" s="72"/>
      <c r="B3" s="13" t="s">
        <v>30</v>
      </c>
      <c r="C3" s="13" t="s">
        <v>29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23.4" x14ac:dyDescent="0.45">
      <c r="A4" s="72"/>
      <c r="B4" s="14" t="s">
        <v>26</v>
      </c>
      <c r="C4" s="17" t="str">
        <f>IF('Full dataset'!D24&gt;0,'Full dataset'!D24,"")</f>
        <v/>
      </c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23.4" x14ac:dyDescent="0.45">
      <c r="A5" s="72"/>
      <c r="B5" s="14" t="s">
        <v>27</v>
      </c>
      <c r="C5" s="17" t="str">
        <f>IF('Full dataset'!E24&gt;0,'Full dataset'!E24,"")</f>
        <v/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23.4" x14ac:dyDescent="0.45">
      <c r="A6" s="72"/>
      <c r="B6" s="14" t="s">
        <v>28</v>
      </c>
      <c r="C6" s="17" t="str">
        <f>IF('Full dataset'!T24&gt;0,'Full dataset'!T24,"")</f>
        <v/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x14ac:dyDescent="0.3">
      <c r="A7" s="72"/>
      <c r="B7" s="72"/>
      <c r="C7" s="74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1:20" x14ac:dyDescent="0.3">
      <c r="A8" s="72"/>
      <c r="B8" s="72"/>
      <c r="C8" s="74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1:20" x14ac:dyDescent="0.3">
      <c r="A9" s="72"/>
      <c r="B9" s="72"/>
      <c r="C9" s="74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spans="1:20" x14ac:dyDescent="0.3">
      <c r="A10" s="72"/>
      <c r="B10" s="72"/>
      <c r="C10" s="74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spans="1:20" x14ac:dyDescent="0.3">
      <c r="A11" s="72"/>
      <c r="B11" s="72"/>
      <c r="C11" s="74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1:20" x14ac:dyDescent="0.3">
      <c r="A12" s="72"/>
      <c r="B12" s="72"/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</row>
    <row r="13" spans="1:20" x14ac:dyDescent="0.3">
      <c r="A13" s="72"/>
      <c r="B13" s="72"/>
      <c r="C13" s="74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1:20" x14ac:dyDescent="0.3">
      <c r="A14" s="72"/>
      <c r="B14" s="72"/>
      <c r="C14" s="74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1:20" x14ac:dyDescent="0.3">
      <c r="A15" s="72"/>
      <c r="B15" s="72"/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1:20" x14ac:dyDescent="0.3">
      <c r="A16" s="72"/>
      <c r="B16" s="72"/>
      <c r="C16" s="74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1:20" x14ac:dyDescent="0.3">
      <c r="A17" s="72"/>
      <c r="B17" s="72"/>
      <c r="C17" s="74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x14ac:dyDescent="0.3">
      <c r="A18" s="72"/>
      <c r="B18" s="72"/>
      <c r="C18" s="74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ht="23.4" x14ac:dyDescent="0.45">
      <c r="A19" s="72"/>
      <c r="B19" s="13" t="s">
        <v>31</v>
      </c>
      <c r="C19" s="13" t="s">
        <v>33</v>
      </c>
      <c r="D19" s="13" t="s">
        <v>34</v>
      </c>
      <c r="E19" s="72"/>
      <c r="F19" s="16"/>
      <c r="G19" s="16"/>
      <c r="H19" s="16"/>
      <c r="I19" s="16"/>
      <c r="J19" s="16"/>
      <c r="K19" s="16"/>
      <c r="L19" s="16"/>
      <c r="M19" s="16"/>
      <c r="N19" s="72"/>
      <c r="O19" s="72"/>
      <c r="P19" s="72"/>
      <c r="Q19" s="72"/>
      <c r="R19" s="72"/>
      <c r="S19" s="72"/>
      <c r="T19" s="72"/>
    </row>
    <row r="20" spans="1:20" ht="23.4" x14ac:dyDescent="0.45">
      <c r="A20" s="72"/>
      <c r="B20" s="14" t="s">
        <v>32</v>
      </c>
      <c r="C20" s="17">
        <f>COUNTIF('Full dataset'!F3:F22,"Yes")</f>
        <v>0</v>
      </c>
      <c r="D20" s="18" t="e">
        <f>C20/'Full dataset'!F24</f>
        <v>#DIV/0!</v>
      </c>
      <c r="E20" s="72"/>
      <c r="F20" s="16"/>
      <c r="G20" s="16"/>
      <c r="H20" s="16"/>
      <c r="I20" s="16"/>
      <c r="J20" s="16"/>
      <c r="K20" s="16"/>
      <c r="L20" s="16"/>
      <c r="M20" s="16"/>
      <c r="N20" s="72"/>
      <c r="O20" s="72"/>
      <c r="P20" s="72"/>
      <c r="Q20" s="72"/>
      <c r="R20" s="72"/>
      <c r="S20" s="72"/>
      <c r="T20" s="72"/>
    </row>
    <row r="21" spans="1:20" ht="23.4" x14ac:dyDescent="0.45">
      <c r="A21" s="72"/>
      <c r="B21" s="14" t="s">
        <v>8</v>
      </c>
      <c r="C21" s="17">
        <f>COUNTIF('Full dataset'!G3:G22,"Yes")</f>
        <v>0</v>
      </c>
      <c r="D21" s="18" t="e">
        <f>C21/'Full dataset'!G24</f>
        <v>#DIV/0!</v>
      </c>
      <c r="E21" s="72"/>
      <c r="F21" s="16"/>
      <c r="G21" s="16"/>
      <c r="H21" s="16"/>
      <c r="I21" s="16"/>
      <c r="J21" s="16"/>
      <c r="K21" s="16"/>
      <c r="L21" s="16"/>
      <c r="M21" s="16"/>
      <c r="N21" s="72"/>
      <c r="O21" s="72"/>
      <c r="P21" s="72"/>
      <c r="Q21" s="72"/>
      <c r="R21" s="72"/>
      <c r="S21" s="72"/>
      <c r="T21" s="72"/>
    </row>
    <row r="22" spans="1:20" ht="23.4" x14ac:dyDescent="0.45">
      <c r="A22" s="72"/>
      <c r="B22" s="14" t="s">
        <v>9</v>
      </c>
      <c r="C22" s="17">
        <f>COUNTIF('Full dataset'!H3:H22,"Yes")</f>
        <v>0</v>
      </c>
      <c r="D22" s="18" t="e">
        <f>C22/'Full dataset'!H24</f>
        <v>#DIV/0!</v>
      </c>
      <c r="E22" s="72"/>
      <c r="F22" s="16"/>
      <c r="G22" s="16"/>
      <c r="H22" s="16"/>
      <c r="I22" s="16"/>
      <c r="J22" s="16"/>
      <c r="K22" s="16"/>
      <c r="L22" s="16"/>
      <c r="M22" s="16"/>
      <c r="N22" s="72"/>
      <c r="O22" s="72"/>
      <c r="P22" s="72"/>
      <c r="Q22" s="72"/>
      <c r="R22" s="72"/>
      <c r="S22" s="72"/>
      <c r="T22" s="72"/>
    </row>
    <row r="23" spans="1:20" ht="23.4" x14ac:dyDescent="0.45">
      <c r="A23" s="72"/>
      <c r="B23" s="14" t="s">
        <v>10</v>
      </c>
      <c r="C23" s="17">
        <f>COUNTIF('Full dataset'!I3:I22,"Yes")</f>
        <v>0</v>
      </c>
      <c r="D23" s="18" t="e">
        <f>C23/'Full dataset'!I24</f>
        <v>#DIV/0!</v>
      </c>
      <c r="E23" s="72"/>
      <c r="F23" s="16"/>
      <c r="G23" s="16"/>
      <c r="H23" s="16"/>
      <c r="I23" s="16"/>
      <c r="J23" s="16"/>
      <c r="K23" s="16"/>
      <c r="L23" s="16"/>
      <c r="M23" s="16"/>
      <c r="N23" s="72"/>
      <c r="O23" s="72"/>
      <c r="P23" s="72"/>
      <c r="Q23" s="72"/>
      <c r="R23" s="72"/>
      <c r="S23" s="72"/>
      <c r="T23" s="72"/>
    </row>
    <row r="24" spans="1:20" ht="23.4" x14ac:dyDescent="0.45">
      <c r="A24" s="72"/>
      <c r="B24" s="17" t="s">
        <v>11</v>
      </c>
      <c r="C24" s="17">
        <f>COUNTIF('Full dataset'!J3:J22,"Yes")</f>
        <v>0</v>
      </c>
      <c r="D24" s="18" t="e">
        <f>C24/'Full dataset'!J24</f>
        <v>#DIV/0!</v>
      </c>
      <c r="E24" s="72"/>
      <c r="F24" s="16"/>
      <c r="G24" s="16"/>
      <c r="H24" s="16"/>
      <c r="I24" s="16"/>
      <c r="J24" s="16"/>
      <c r="K24" s="16"/>
      <c r="L24" s="16"/>
      <c r="M24" s="16"/>
      <c r="N24" s="72"/>
      <c r="O24" s="72"/>
      <c r="P24" s="72"/>
      <c r="Q24" s="72"/>
      <c r="R24" s="72"/>
      <c r="S24" s="72"/>
      <c r="T24" s="72"/>
    </row>
    <row r="25" spans="1:20" ht="23.4" x14ac:dyDescent="0.45">
      <c r="A25" s="72"/>
      <c r="B25" s="17" t="s">
        <v>12</v>
      </c>
      <c r="C25" s="17">
        <f>COUNTIF('Full dataset'!K3:K22,"Yes")</f>
        <v>0</v>
      </c>
      <c r="D25" s="18" t="e">
        <f>C25/'Full dataset'!K24</f>
        <v>#DIV/0!</v>
      </c>
      <c r="E25" s="72"/>
      <c r="F25" s="16"/>
      <c r="G25" s="16"/>
      <c r="H25" s="16"/>
      <c r="I25" s="16"/>
      <c r="J25" s="16"/>
      <c r="K25" s="16"/>
      <c r="L25" s="16"/>
      <c r="M25" s="16"/>
      <c r="N25" s="72"/>
      <c r="O25" s="72"/>
      <c r="P25" s="72"/>
      <c r="Q25" s="72"/>
      <c r="R25" s="72"/>
      <c r="S25" s="72"/>
      <c r="T25" s="72"/>
    </row>
    <row r="26" spans="1:20" ht="23.4" x14ac:dyDescent="0.45">
      <c r="A26" s="72"/>
      <c r="B26" s="17" t="s">
        <v>13</v>
      </c>
      <c r="C26" s="17">
        <f>COUNTIF('Full dataset'!L3:L22,"Yes")</f>
        <v>0</v>
      </c>
      <c r="D26" s="18" t="e">
        <f>C26/'Full dataset'!L24</f>
        <v>#DIV/0!</v>
      </c>
      <c r="E26" s="72"/>
      <c r="F26" s="16"/>
      <c r="G26" s="16"/>
      <c r="H26" s="16"/>
      <c r="I26" s="16"/>
      <c r="J26" s="16"/>
      <c r="K26" s="16"/>
      <c r="L26" s="16"/>
      <c r="M26" s="16"/>
      <c r="N26" s="72"/>
      <c r="O26" s="72"/>
      <c r="P26" s="72"/>
      <c r="Q26" s="72"/>
      <c r="R26" s="72"/>
      <c r="S26" s="72"/>
      <c r="T26" s="72"/>
    </row>
    <row r="27" spans="1:20" ht="23.4" x14ac:dyDescent="0.45">
      <c r="A27" s="72"/>
      <c r="B27" s="17" t="s">
        <v>14</v>
      </c>
      <c r="C27" s="17">
        <f>COUNTIF('Full dataset'!M3:M22,"Yes")</f>
        <v>0</v>
      </c>
      <c r="D27" s="18" t="e">
        <f>C27/'Full dataset'!M24</f>
        <v>#DIV/0!</v>
      </c>
      <c r="E27" s="72"/>
      <c r="F27" s="16"/>
      <c r="G27" s="16"/>
      <c r="H27" s="16"/>
      <c r="I27" s="16"/>
      <c r="J27" s="16"/>
      <c r="K27" s="16"/>
      <c r="L27" s="16"/>
      <c r="M27" s="16"/>
      <c r="N27" s="72"/>
      <c r="O27" s="72"/>
      <c r="P27" s="72"/>
      <c r="Q27" s="72"/>
      <c r="R27" s="72"/>
      <c r="S27" s="72"/>
      <c r="T27" s="72"/>
    </row>
    <row r="28" spans="1:20" ht="23.4" x14ac:dyDescent="0.45">
      <c r="A28" s="72"/>
      <c r="B28" s="17" t="s">
        <v>15</v>
      </c>
      <c r="C28" s="17">
        <f>COUNTIF('Full dataset'!N3:N22,"Yes")</f>
        <v>0</v>
      </c>
      <c r="D28" s="18" t="e">
        <f>C28/'Full dataset'!N24</f>
        <v>#DIV/0!</v>
      </c>
      <c r="E28" s="72"/>
      <c r="F28" s="16"/>
      <c r="G28" s="16"/>
      <c r="H28" s="16"/>
      <c r="I28" s="16"/>
      <c r="J28" s="16"/>
      <c r="K28" s="16"/>
      <c r="L28" s="16"/>
      <c r="M28" s="16"/>
      <c r="N28" s="72"/>
      <c r="O28" s="72"/>
      <c r="P28" s="72"/>
      <c r="Q28" s="72"/>
      <c r="R28" s="72"/>
      <c r="S28" s="72"/>
      <c r="T28" s="72"/>
    </row>
    <row r="29" spans="1:20" ht="23.4" x14ac:dyDescent="0.45">
      <c r="A29" s="72"/>
      <c r="B29" s="17" t="s">
        <v>16</v>
      </c>
      <c r="C29" s="17">
        <f>COUNTIF('Full dataset'!O3:O22,"Yes")</f>
        <v>0</v>
      </c>
      <c r="D29" s="18" t="e">
        <f>C29/'Full dataset'!O24</f>
        <v>#DIV/0!</v>
      </c>
      <c r="E29" s="72"/>
      <c r="F29" s="16"/>
      <c r="G29" s="16"/>
      <c r="H29" s="16"/>
      <c r="I29" s="16"/>
      <c r="J29" s="16"/>
      <c r="K29" s="16"/>
      <c r="L29" s="16"/>
      <c r="M29" s="16"/>
      <c r="N29" s="72"/>
      <c r="O29" s="72"/>
      <c r="P29" s="72"/>
      <c r="Q29" s="72"/>
      <c r="R29" s="72"/>
      <c r="S29" s="72"/>
      <c r="T29" s="72"/>
    </row>
    <row r="30" spans="1:20" ht="23.4" x14ac:dyDescent="0.45">
      <c r="A30" s="72"/>
      <c r="B30" s="17" t="s">
        <v>17</v>
      </c>
      <c r="C30" s="17">
        <f>COUNTIF('Full dataset'!P3:P22,"Yes")</f>
        <v>0</v>
      </c>
      <c r="D30" s="18" t="e">
        <f>C30/'Full dataset'!P24</f>
        <v>#DIV/0!</v>
      </c>
      <c r="E30" s="72"/>
      <c r="F30" s="16"/>
      <c r="G30" s="16"/>
      <c r="H30" s="16"/>
      <c r="I30" s="16"/>
      <c r="J30" s="16"/>
      <c r="K30" s="16"/>
      <c r="L30" s="16"/>
      <c r="M30" s="16"/>
      <c r="N30" s="72"/>
      <c r="O30" s="72"/>
      <c r="P30" s="72"/>
      <c r="Q30" s="72"/>
      <c r="R30" s="72"/>
      <c r="S30" s="72"/>
      <c r="T30" s="72"/>
    </row>
    <row r="31" spans="1:20" ht="23.4" x14ac:dyDescent="0.45">
      <c r="A31" s="72"/>
      <c r="B31" s="17" t="s">
        <v>18</v>
      </c>
      <c r="C31" s="17">
        <f>COUNTIF('Full dataset'!Q3:Q22,"Yes")</f>
        <v>0</v>
      </c>
      <c r="D31" s="18" t="e">
        <f>C31/'Full dataset'!Q24</f>
        <v>#DIV/0!</v>
      </c>
      <c r="E31" s="72"/>
      <c r="F31" s="16"/>
      <c r="G31" s="16"/>
      <c r="H31" s="16"/>
      <c r="I31" s="16"/>
      <c r="J31" s="16"/>
      <c r="K31" s="16"/>
      <c r="L31" s="16"/>
      <c r="M31" s="16"/>
      <c r="N31" s="72"/>
      <c r="O31" s="72"/>
      <c r="P31" s="72"/>
      <c r="Q31" s="72"/>
      <c r="R31" s="72"/>
      <c r="S31" s="72"/>
      <c r="T31" s="72"/>
    </row>
    <row r="32" spans="1:20" ht="23.4" x14ac:dyDescent="0.45">
      <c r="A32" s="72"/>
      <c r="B32" s="17" t="s">
        <v>19</v>
      </c>
      <c r="C32" s="17">
        <f>COUNTIF('Full dataset'!R3:R22,"Yes")</f>
        <v>0</v>
      </c>
      <c r="D32" s="18" t="e">
        <f>C32/'Full dataset'!R24</f>
        <v>#DIV/0!</v>
      </c>
      <c r="E32" s="72"/>
      <c r="F32" s="16"/>
      <c r="G32" s="16"/>
      <c r="H32" s="16"/>
      <c r="I32" s="16"/>
      <c r="J32" s="16"/>
      <c r="K32" s="16"/>
      <c r="L32" s="16"/>
      <c r="M32" s="16"/>
      <c r="N32" s="72"/>
      <c r="O32" s="72"/>
      <c r="P32" s="72"/>
      <c r="Q32" s="72"/>
      <c r="R32" s="72"/>
      <c r="S32" s="72"/>
      <c r="T32" s="72"/>
    </row>
    <row r="33" spans="1:20" ht="23.4" x14ac:dyDescent="0.45">
      <c r="A33" s="72"/>
      <c r="B33" s="17" t="s">
        <v>20</v>
      </c>
      <c r="C33" s="17">
        <f>COUNTIF('Full dataset'!S3:S22,"Yes")</f>
        <v>0</v>
      </c>
      <c r="D33" s="18" t="e">
        <f>C33/'Full dataset'!S24</f>
        <v>#DIV/0!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 x14ac:dyDescent="0.3">
      <c r="A34" s="72"/>
      <c r="B34" s="72"/>
      <c r="C34" s="74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1:20" ht="23.4" x14ac:dyDescent="0.45">
      <c r="A35" s="72"/>
      <c r="B35" s="10" t="s">
        <v>36</v>
      </c>
      <c r="C35" s="18" t="e">
        <f>SUM(C20:C33)/SUM('Full dataset'!F24:S24)</f>
        <v>#DIV/0!</v>
      </c>
      <c r="D35" s="72"/>
      <c r="E35" s="72"/>
      <c r="F35" s="16"/>
      <c r="G35" s="16"/>
      <c r="H35" s="16"/>
      <c r="I35" s="16"/>
      <c r="J35" s="16"/>
      <c r="K35" s="16"/>
      <c r="L35" s="16"/>
      <c r="M35" s="72"/>
      <c r="N35" s="72"/>
      <c r="O35" s="72"/>
      <c r="P35" s="72"/>
      <c r="Q35" s="72"/>
      <c r="R35" s="72"/>
      <c r="S35" s="72"/>
      <c r="T35" s="72"/>
    </row>
    <row r="36" spans="1:20" ht="23.4" x14ac:dyDescent="0.45">
      <c r="A36" s="72"/>
      <c r="B36" s="10" t="s">
        <v>35</v>
      </c>
      <c r="C36" s="18" t="e">
        <f>1-C35</f>
        <v>#DIV/0!</v>
      </c>
      <c r="D36" s="72"/>
      <c r="E36" s="72"/>
      <c r="F36" s="16"/>
      <c r="G36" s="16"/>
      <c r="H36" s="16"/>
      <c r="I36" s="16"/>
      <c r="J36" s="16"/>
      <c r="K36" s="16"/>
      <c r="L36" s="16"/>
      <c r="M36" s="72"/>
      <c r="N36" s="72"/>
      <c r="O36" s="72"/>
      <c r="P36" s="72"/>
      <c r="Q36" s="72"/>
      <c r="R36" s="72"/>
      <c r="S36" s="72"/>
      <c r="T36" s="72"/>
    </row>
    <row r="37" spans="1:20" x14ac:dyDescent="0.3">
      <c r="A37" s="72"/>
      <c r="B37" s="72"/>
      <c r="C37" s="74"/>
      <c r="D37" s="72"/>
      <c r="E37" s="72"/>
      <c r="F37" s="16"/>
      <c r="G37" s="16"/>
      <c r="H37" s="16"/>
      <c r="I37" s="16"/>
      <c r="J37" s="16"/>
      <c r="K37" s="16"/>
      <c r="L37" s="16"/>
      <c r="M37" s="72"/>
      <c r="N37" s="72"/>
      <c r="O37" s="72"/>
      <c r="P37" s="72"/>
      <c r="Q37" s="72"/>
      <c r="R37" s="72"/>
      <c r="S37" s="72"/>
      <c r="T37" s="72"/>
    </row>
    <row r="38" spans="1:20" x14ac:dyDescent="0.3">
      <c r="A38" s="72"/>
      <c r="B38" s="72"/>
      <c r="C38" s="74"/>
      <c r="D38" s="72"/>
      <c r="E38" s="72"/>
      <c r="F38" s="16"/>
      <c r="G38" s="16"/>
      <c r="H38" s="16"/>
      <c r="I38" s="16"/>
      <c r="J38" s="16"/>
      <c r="K38" s="16"/>
      <c r="L38" s="16"/>
      <c r="M38" s="72"/>
      <c r="N38" s="72"/>
      <c r="O38" s="72"/>
      <c r="P38" s="72"/>
      <c r="Q38" s="72"/>
      <c r="R38" s="72"/>
      <c r="S38" s="72"/>
      <c r="T38" s="72"/>
    </row>
    <row r="39" spans="1:20" x14ac:dyDescent="0.3">
      <c r="A39" s="72"/>
      <c r="B39" s="72"/>
      <c r="C39" s="74"/>
      <c r="D39" s="72"/>
      <c r="E39" s="72"/>
      <c r="F39" s="16"/>
      <c r="G39" s="16"/>
      <c r="H39" s="16"/>
      <c r="I39" s="16"/>
      <c r="J39" s="16"/>
      <c r="K39" s="16"/>
      <c r="L39" s="16"/>
      <c r="M39" s="72"/>
      <c r="N39" s="72"/>
      <c r="O39" s="72"/>
      <c r="P39" s="72"/>
      <c r="Q39" s="72"/>
      <c r="R39" s="72"/>
      <c r="S39" s="72"/>
      <c r="T39" s="72"/>
    </row>
    <row r="40" spans="1:20" x14ac:dyDescent="0.3">
      <c r="A40" s="72"/>
      <c r="B40" s="72"/>
      <c r="C40" s="74"/>
      <c r="D40" s="72"/>
      <c r="E40" s="72"/>
      <c r="F40" s="16"/>
      <c r="G40" s="16"/>
      <c r="H40" s="16"/>
      <c r="I40" s="16"/>
      <c r="J40" s="16"/>
      <c r="K40" s="16"/>
      <c r="L40" s="16"/>
      <c r="M40" s="72"/>
      <c r="N40" s="72"/>
      <c r="O40" s="72"/>
      <c r="P40" s="72"/>
      <c r="Q40" s="72"/>
      <c r="R40" s="72"/>
      <c r="S40" s="72"/>
      <c r="T40" s="72"/>
    </row>
    <row r="41" spans="1:20" x14ac:dyDescent="0.3">
      <c r="A41" s="72"/>
      <c r="B41" s="72"/>
      <c r="C41" s="74"/>
      <c r="D41" s="72"/>
      <c r="E41" s="72"/>
      <c r="F41" s="16"/>
      <c r="G41" s="16"/>
      <c r="H41" s="16"/>
      <c r="I41" s="16"/>
      <c r="J41" s="16"/>
      <c r="K41" s="16"/>
      <c r="L41" s="16"/>
      <c r="M41" s="72"/>
      <c r="N41" s="72"/>
      <c r="O41" s="72"/>
      <c r="P41" s="72"/>
      <c r="Q41" s="72"/>
      <c r="R41" s="72"/>
      <c r="S41" s="72"/>
      <c r="T41" s="72"/>
    </row>
    <row r="42" spans="1:20" x14ac:dyDescent="0.3">
      <c r="A42" s="72"/>
      <c r="B42" s="72"/>
      <c r="C42" s="74"/>
      <c r="D42" s="72"/>
      <c r="E42" s="72"/>
      <c r="F42" s="16"/>
      <c r="G42" s="16"/>
      <c r="H42" s="16"/>
      <c r="I42" s="16"/>
      <c r="J42" s="16"/>
      <c r="K42" s="16"/>
      <c r="L42" s="16"/>
      <c r="M42" s="72"/>
      <c r="N42" s="72"/>
      <c r="O42" s="72"/>
      <c r="P42" s="72"/>
      <c r="Q42" s="72"/>
      <c r="R42" s="72"/>
      <c r="S42" s="72"/>
      <c r="T42" s="72"/>
    </row>
    <row r="43" spans="1:20" x14ac:dyDescent="0.3">
      <c r="A43" s="72"/>
      <c r="B43" s="72"/>
      <c r="C43" s="74"/>
      <c r="D43" s="72"/>
      <c r="E43" s="72"/>
      <c r="F43" s="16"/>
      <c r="G43" s="16"/>
      <c r="H43" s="16"/>
      <c r="I43" s="16"/>
      <c r="J43" s="16"/>
      <c r="K43" s="16"/>
      <c r="L43" s="16"/>
      <c r="M43" s="72"/>
      <c r="N43" s="72"/>
      <c r="O43" s="72"/>
      <c r="P43" s="72"/>
      <c r="Q43" s="72"/>
      <c r="R43" s="72"/>
      <c r="S43" s="72"/>
      <c r="T43" s="72"/>
    </row>
    <row r="44" spans="1:20" x14ac:dyDescent="0.3">
      <c r="A44" s="72"/>
      <c r="B44" s="72"/>
      <c r="C44" s="74"/>
      <c r="D44" s="72"/>
      <c r="E44" s="72"/>
      <c r="F44" s="16"/>
      <c r="G44" s="16"/>
      <c r="H44" s="16"/>
      <c r="I44" s="16"/>
      <c r="J44" s="16"/>
      <c r="K44" s="16"/>
      <c r="L44" s="16"/>
      <c r="M44" s="72"/>
      <c r="N44" s="72"/>
      <c r="O44" s="72"/>
      <c r="P44" s="72"/>
      <c r="Q44" s="72"/>
      <c r="R44" s="72"/>
      <c r="S44" s="72"/>
      <c r="T44" s="72"/>
    </row>
    <row r="45" spans="1:20" x14ac:dyDescent="0.3">
      <c r="A45" s="72"/>
      <c r="B45" s="72"/>
      <c r="C45" s="74"/>
      <c r="D45" s="72"/>
      <c r="E45" s="72"/>
      <c r="F45" s="16"/>
      <c r="G45" s="16"/>
      <c r="H45" s="16"/>
      <c r="I45" s="16"/>
      <c r="J45" s="16"/>
      <c r="K45" s="16"/>
      <c r="L45" s="16"/>
      <c r="M45" s="72"/>
      <c r="N45" s="72"/>
      <c r="O45" s="72"/>
      <c r="P45" s="72"/>
      <c r="Q45" s="72"/>
      <c r="R45" s="72"/>
      <c r="S45" s="72"/>
      <c r="T45" s="72"/>
    </row>
    <row r="46" spans="1:20" x14ac:dyDescent="0.3">
      <c r="A46" s="72"/>
      <c r="B46" s="72"/>
      <c r="C46" s="74"/>
      <c r="D46" s="72"/>
      <c r="E46" s="72"/>
      <c r="F46" s="16"/>
      <c r="G46" s="16"/>
      <c r="H46" s="16"/>
      <c r="I46" s="16"/>
      <c r="J46" s="16"/>
      <c r="K46" s="16"/>
      <c r="L46" s="16"/>
      <c r="M46" s="72"/>
      <c r="N46" s="72"/>
      <c r="O46" s="72"/>
      <c r="P46" s="72"/>
      <c r="Q46" s="72"/>
      <c r="R46" s="72"/>
      <c r="S46" s="72"/>
      <c r="T46" s="72"/>
    </row>
    <row r="47" spans="1:20" x14ac:dyDescent="0.3">
      <c r="A47" s="72"/>
      <c r="B47" s="72"/>
      <c r="C47" s="74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1:20" x14ac:dyDescent="0.3">
      <c r="A48" s="72"/>
      <c r="B48" s="72"/>
      <c r="C48" s="74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</row>
    <row r="49" spans="1:20" ht="23.4" x14ac:dyDescent="0.45">
      <c r="A49" s="72"/>
      <c r="B49" s="20" t="s">
        <v>188</v>
      </c>
      <c r="C49" s="74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</row>
    <row r="50" spans="1:20" ht="21" x14ac:dyDescent="0.4">
      <c r="A50" s="72"/>
      <c r="B50" s="11" t="s">
        <v>190</v>
      </c>
      <c r="C50" s="12" t="s">
        <v>37</v>
      </c>
      <c r="D50" s="12" t="s">
        <v>38</v>
      </c>
      <c r="E50" s="12" t="s">
        <v>191</v>
      </c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</row>
    <row r="51" spans="1:20" ht="23.4" x14ac:dyDescent="0.45">
      <c r="A51" s="72"/>
      <c r="B51" s="19" t="str">
        <f>'TOPSE BASELINE'!A73</f>
        <v>A: Emotions and affection</v>
      </c>
      <c r="C51" s="17" t="str">
        <f>IF('Full dataset'!$U$25&gt;0,'Full dataset'!$U$25,"")</f>
        <v/>
      </c>
      <c r="D51" s="17" t="str">
        <f>IF('Full dataset'!$AC$25&gt;0,'Full dataset'!$AC$25,"")</f>
        <v/>
      </c>
      <c r="E51" s="17" t="e">
        <f>IF(D51&gt;0,D51-C51,"")</f>
        <v>#VALUE!</v>
      </c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</row>
    <row r="52" spans="1:20" ht="23.4" x14ac:dyDescent="0.45">
      <c r="A52" s="72"/>
      <c r="B52" s="19" t="str">
        <f>'TOPSE BASELINE'!A74</f>
        <v>B: Play and enjoyment</v>
      </c>
      <c r="C52" s="17" t="str">
        <f>IF('Full dataset'!$V$25&gt;0,'Full dataset'!$V$25,"")</f>
        <v/>
      </c>
      <c r="D52" s="17" t="str">
        <f>IF('Full dataset'!$AD$25&gt;0,'Full dataset'!$AD$25,"")</f>
        <v/>
      </c>
      <c r="E52" s="17" t="e">
        <f t="shared" ref="E52:E58" si="0">IF(D52&gt;0,D52-C52,"")</f>
        <v>#VALUE!</v>
      </c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</row>
    <row r="53" spans="1:20" ht="23.4" x14ac:dyDescent="0.45">
      <c r="A53" s="72"/>
      <c r="B53" s="19" t="str">
        <f>'TOPSE BASELINE'!A75</f>
        <v>C: Empathy and understanding</v>
      </c>
      <c r="C53" s="17" t="str">
        <f>IF('Full dataset'!$W$25&gt;0,'Full dataset'!$W$25,"")</f>
        <v/>
      </c>
      <c r="D53" s="17" t="str">
        <f>IF('Full dataset'!$AE$25&gt;0,'Full dataset'!$AE$25,"")</f>
        <v/>
      </c>
      <c r="E53" s="17" t="e">
        <f t="shared" si="0"/>
        <v>#VALUE!</v>
      </c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1:20" ht="23.4" x14ac:dyDescent="0.45">
      <c r="A54" s="72"/>
      <c r="B54" s="19" t="str">
        <f>'TOPSE BASELINE'!A76</f>
        <v>D. Control</v>
      </c>
      <c r="C54" s="17" t="str">
        <f>IF('Full dataset'!$X$25&gt;0,'Full dataset'!$X$25,"")</f>
        <v/>
      </c>
      <c r="D54" s="17" t="str">
        <f>IF('Full dataset'!$AF$25&gt;0,'Full dataset'!$AF$25,"")</f>
        <v/>
      </c>
      <c r="E54" s="17" t="e">
        <f t="shared" si="0"/>
        <v>#VALUE!</v>
      </c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ht="23.4" x14ac:dyDescent="0.45">
      <c r="A55" s="72"/>
      <c r="B55" s="19" t="str">
        <f>'TOPSE BASELINE'!A77</f>
        <v>E: Boundaries</v>
      </c>
      <c r="C55" s="17" t="str">
        <f>IF('Full dataset'!$Y$25&gt;0,'Full dataset'!$Y$25,"")</f>
        <v/>
      </c>
      <c r="D55" s="17" t="str">
        <f>IF('Full dataset'!$AG$25&gt;0,'Full dataset'!$AG$25,"")</f>
        <v/>
      </c>
      <c r="E55" s="17" t="e">
        <f t="shared" si="0"/>
        <v>#VALUE!</v>
      </c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1:20" ht="23.4" x14ac:dyDescent="0.45">
      <c r="A56" s="72"/>
      <c r="B56" s="19" t="str">
        <f>'TOPSE BASELINE'!A78</f>
        <v>F: Pressures</v>
      </c>
      <c r="C56" s="17" t="str">
        <f>IF('Full dataset'!$Z$25&gt;0,'Full dataset'!$Z$25,"")</f>
        <v/>
      </c>
      <c r="D56" s="17" t="str">
        <f>IF('Full dataset'!$AH$25&gt;0,'Full dataset'!$AH$25,"")</f>
        <v/>
      </c>
      <c r="E56" s="17" t="e">
        <f t="shared" si="0"/>
        <v>#VALUE!</v>
      </c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1:20" ht="23.4" x14ac:dyDescent="0.45">
      <c r="A57" s="72"/>
      <c r="B57" s="19" t="str">
        <f>'TOPSE BASELINE'!A79</f>
        <v>G: Self-acceptance</v>
      </c>
      <c r="C57" s="17" t="str">
        <f>IF('Full dataset'!$AA$25&gt;0,'Full dataset'!$AA$25,"")</f>
        <v/>
      </c>
      <c r="D57" s="17" t="str">
        <f>IF('Full dataset'!$AI$25&gt;0,'Full dataset'!$AI$25,"")</f>
        <v/>
      </c>
      <c r="E57" s="17" t="e">
        <f t="shared" si="0"/>
        <v>#VALUE!</v>
      </c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1:20" ht="23.4" x14ac:dyDescent="0.45">
      <c r="A58" s="72"/>
      <c r="B58" s="19" t="str">
        <f>'TOPSE BASELINE'!A80</f>
        <v>H: Learning and knowledge</v>
      </c>
      <c r="C58" s="17" t="str">
        <f>IF('Full dataset'!$AB$25&gt;0,'Full dataset'!$AB$25,"")</f>
        <v/>
      </c>
      <c r="D58" s="17" t="str">
        <f>IF('Full dataset'!$AJ$25&gt;0,'Full dataset'!$AJ$25,"")</f>
        <v/>
      </c>
      <c r="E58" s="17" t="e">
        <f t="shared" si="0"/>
        <v>#VALUE!</v>
      </c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1:20" x14ac:dyDescent="0.3">
      <c r="A59" s="72"/>
      <c r="B59" s="72"/>
      <c r="C59" s="74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</row>
    <row r="60" spans="1:20" ht="25.2" customHeight="1" x14ac:dyDescent="0.35">
      <c r="A60" s="72"/>
      <c r="B60" s="75" t="s">
        <v>189</v>
      </c>
      <c r="C60" s="74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1:20" x14ac:dyDescent="0.3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20" x14ac:dyDescent="0.3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x14ac:dyDescent="0.3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spans="1:20" x14ac:dyDescent="0.3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1:20" x14ac:dyDescent="0.3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1:20" x14ac:dyDescent="0.3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1:20" x14ac:dyDescent="0.3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1:20" x14ac:dyDescent="0.3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1:20" ht="23.4" x14ac:dyDescent="0.45">
      <c r="A69" s="72"/>
      <c r="B69" s="20" t="s">
        <v>192</v>
      </c>
      <c r="C69" s="74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ht="21" x14ac:dyDescent="0.4">
      <c r="A70" s="72"/>
      <c r="B70" s="11" t="s">
        <v>190</v>
      </c>
      <c r="C70" s="79" t="s">
        <v>37</v>
      </c>
      <c r="D70" s="79" t="s">
        <v>38</v>
      </c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0" ht="23.4" x14ac:dyDescent="0.45">
      <c r="A71" s="72"/>
      <c r="B71" s="76" t="s">
        <v>193</v>
      </c>
      <c r="C71" s="85" t="str">
        <f>IF('Full dataset'!AK31&gt;0,'Full dataset'!AK27/'Full dataset'!AK31,"")</f>
        <v/>
      </c>
      <c r="D71" s="85" t="str">
        <f>IF('Full dataset'!AL31&gt;0,'Full dataset'!AL27/'Full dataset'!AL31,"")</f>
        <v/>
      </c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</row>
    <row r="72" spans="1:20" ht="23.4" x14ac:dyDescent="0.45">
      <c r="A72" s="72"/>
      <c r="B72" s="87" t="s">
        <v>194</v>
      </c>
      <c r="C72" s="88" t="str">
        <f>IF('Full dataset'!AK31&gt;0,'Full dataset'!AK28/'Full dataset'!AK31,"")</f>
        <v/>
      </c>
      <c r="D72" s="88" t="str">
        <f>IF('Full dataset'!AL31&gt;0,'Full dataset'!AL28/'Full dataset'!AL31,"")</f>
        <v/>
      </c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</row>
    <row r="73" spans="1:20" ht="23.4" x14ac:dyDescent="0.45">
      <c r="A73" s="72"/>
      <c r="B73" s="77" t="s">
        <v>195</v>
      </c>
      <c r="C73" s="84" t="str">
        <f>IF('Full dataset'!AK31&gt;0,'Full dataset'!AK29/'Full dataset'!AK31,"")</f>
        <v/>
      </c>
      <c r="D73" s="84" t="str">
        <f>IF('Full dataset'!AL31&gt;0,'Full dataset'!AL29/'Full dataset'!AL31,"")</f>
        <v/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</row>
    <row r="74" spans="1:20" ht="23.4" x14ac:dyDescent="0.45">
      <c r="A74" s="72"/>
      <c r="B74" s="78" t="s">
        <v>196</v>
      </c>
      <c r="C74" s="83" t="str">
        <f>IF('Full dataset'!AK31&gt;0,'Full dataset'!AK30/'Full dataset'!AK31,"")</f>
        <v/>
      </c>
      <c r="D74" s="83" t="str">
        <f>IF('Full dataset'!AL31&gt;0,'Full dataset'!AL30/'Full dataset'!AL31,"")</f>
        <v/>
      </c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ht="25.8" customHeight="1" x14ac:dyDescent="0.45">
      <c r="A75" s="72"/>
      <c r="B75" s="80" t="s">
        <v>197</v>
      </c>
      <c r="C75" s="81" t="str">
        <f>IF(C76="","",SUM(C71:C74))</f>
        <v/>
      </c>
      <c r="D75" s="81" t="str">
        <f>IF(D76="","",SUM(D71:D74))</f>
        <v/>
      </c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</row>
    <row r="76" spans="1:20" ht="31.8" customHeight="1" x14ac:dyDescent="0.45">
      <c r="A76" s="72"/>
      <c r="B76" s="82" t="s">
        <v>202</v>
      </c>
      <c r="C76" s="86" t="str">
        <f>IF('Full dataset'!AK31&gt;0,'Full dataset'!AK31,"")</f>
        <v/>
      </c>
      <c r="D76" s="86" t="str">
        <f>IF('Full dataset'!AL31&gt;0,'Full dataset'!AL31,"")</f>
        <v/>
      </c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</row>
    <row r="77" spans="1:20" x14ac:dyDescent="0.3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</row>
    <row r="78" spans="1:20" x14ac:dyDescent="0.3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</row>
    <row r="79" spans="1:20" x14ac:dyDescent="0.3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</row>
    <row r="80" spans="1:20" x14ac:dyDescent="0.3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</row>
    <row r="81" spans="1:20" x14ac:dyDescent="0.3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1:20" x14ac:dyDescent="0.3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  <row r="83" spans="1:20" x14ac:dyDescent="0.3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</row>
    <row r="84" spans="1:20" x14ac:dyDescent="0.3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1:20" ht="23.4" x14ac:dyDescent="0.45">
      <c r="A85" s="72"/>
      <c r="B85" s="20" t="s">
        <v>207</v>
      </c>
      <c r="C85" s="74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  <row r="86" spans="1:20" ht="21" x14ac:dyDescent="0.4">
      <c r="A86" s="72"/>
      <c r="B86" s="11"/>
      <c r="C86" s="79" t="s">
        <v>37</v>
      </c>
      <c r="D86" s="79" t="s">
        <v>38</v>
      </c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</row>
    <row r="87" spans="1:20" ht="23.4" customHeight="1" x14ac:dyDescent="0.45">
      <c r="A87" s="72"/>
      <c r="B87" s="82" t="s">
        <v>209</v>
      </c>
      <c r="C87" s="86">
        <f>COUNTIF('Parenting Strategies - BASELINE'!B67:B86,"&gt;0")</f>
        <v>0</v>
      </c>
      <c r="D87" s="86">
        <f>COUNTIF('Parenting Strategies - ENDPOINT'!B67:B86,"&gt;0")</f>
        <v>0</v>
      </c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</row>
    <row r="88" spans="1:20" ht="23.4" x14ac:dyDescent="0.45">
      <c r="A88" s="72"/>
      <c r="B88" s="82" t="s">
        <v>208</v>
      </c>
      <c r="C88" s="86" t="str">
        <f>IF(C87&gt;0,'Parenting Strategies - BASELINE'!B87,"")</f>
        <v/>
      </c>
      <c r="D88" s="86" t="str">
        <f>IF(D87&gt;0,'Parenting Strategies - ENDPOINT'!B87,"")</f>
        <v/>
      </c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</row>
    <row r="89" spans="1:20" x14ac:dyDescent="0.3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</row>
    <row r="90" spans="1:20" x14ac:dyDescent="0.3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</row>
    <row r="91" spans="1:20" x14ac:dyDescent="0.3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</row>
    <row r="92" spans="1:20" x14ac:dyDescent="0.3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x14ac:dyDescent="0.3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</row>
    <row r="94" spans="1:20" x14ac:dyDescent="0.3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</row>
    <row r="95" spans="1:20" x14ac:dyDescent="0.3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</row>
    <row r="96" spans="1:20" x14ac:dyDescent="0.3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</row>
    <row r="97" spans="1:20" x14ac:dyDescent="0.3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</row>
    <row r="98" spans="1:20" x14ac:dyDescent="0.3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</row>
    <row r="99" spans="1:20" x14ac:dyDescent="0.3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</row>
    <row r="100" spans="1:20" x14ac:dyDescent="0.3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1:20" x14ac:dyDescent="0.3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x14ac:dyDescent="0.3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1:20" x14ac:dyDescent="0.3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1:20" ht="23.4" x14ac:dyDescent="0.45">
      <c r="A104" s="72"/>
      <c r="B104" s="20" t="s">
        <v>228</v>
      </c>
      <c r="C104" s="74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1:20" ht="21" x14ac:dyDescent="0.4">
      <c r="A105" s="72"/>
      <c r="B105" s="11" t="s">
        <v>234</v>
      </c>
      <c r="C105" s="79" t="s">
        <v>37</v>
      </c>
      <c r="D105" s="79" t="s">
        <v>38</v>
      </c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0" ht="23.4" x14ac:dyDescent="0.45">
      <c r="A106" s="72"/>
      <c r="B106" s="76" t="s">
        <v>231</v>
      </c>
      <c r="C106" s="85" t="str">
        <f>IF('Full dataset'!AN27&gt;0,'Full dataset'!AN27/'Full dataset'!$AN$30,"")</f>
        <v/>
      </c>
      <c r="D106" s="85" t="str">
        <f>IF('Full dataset'!AO30&gt;0,'Full dataset'!AO27/'Full dataset'!$AO$30,"")</f>
        <v/>
      </c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ht="23.4" x14ac:dyDescent="0.45">
      <c r="A107" s="72"/>
      <c r="B107" s="87" t="s">
        <v>229</v>
      </c>
      <c r="C107" s="84" t="str">
        <f>IF('Full dataset'!AN28&gt;0,'Full dataset'!AN28/'Full dataset'!$AN$30,"")</f>
        <v/>
      </c>
      <c r="D107" s="84" t="str">
        <f>IF('Full dataset'!AO30&gt;0,'Full dataset'!AO28/'Full dataset'!AO30,"")</f>
        <v/>
      </c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1:20" ht="23.4" x14ac:dyDescent="0.45">
      <c r="A108" s="72"/>
      <c r="B108" s="78" t="s">
        <v>230</v>
      </c>
      <c r="C108" s="83" t="str">
        <f>IF('Full dataset'!AN29&gt;0,'Full dataset'!AN29/'Full dataset'!$AN$30,"")</f>
        <v/>
      </c>
      <c r="D108" s="83" t="str">
        <f>IF('Full dataset'!AO30&gt;0,'Full dataset'!AO29/'Full dataset'!AO30,"")</f>
        <v/>
      </c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spans="1:20" ht="23.4" x14ac:dyDescent="0.45">
      <c r="A109" s="72"/>
      <c r="B109" s="80" t="s">
        <v>197</v>
      </c>
      <c r="C109" s="81">
        <f>SUM(C106:C108)</f>
        <v>0</v>
      </c>
      <c r="D109" s="81">
        <f>SUM(D106:D108)</f>
        <v>0</v>
      </c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0" ht="23.4" x14ac:dyDescent="0.45">
      <c r="A110" s="72"/>
      <c r="B110" s="82" t="s">
        <v>202</v>
      </c>
      <c r="C110" s="86" t="str">
        <f>IF('Full dataset'!AN30&gt;0,'Full dataset'!AN30,"")</f>
        <v/>
      </c>
      <c r="D110" s="86" t="str">
        <f>IF('Full dataset'!AO30&gt;0,'Full dataset'!AO30,"")</f>
        <v/>
      </c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</row>
    <row r="111" spans="1:20" x14ac:dyDescent="0.3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</row>
    <row r="112" spans="1:20" x14ac:dyDescent="0.3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</row>
    <row r="113" spans="1:20" x14ac:dyDescent="0.3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</row>
    <row r="114" spans="1:20" x14ac:dyDescent="0.3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spans="1:20" x14ac:dyDescent="0.3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x14ac:dyDescent="0.3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</row>
    <row r="117" spans="1:20" x14ac:dyDescent="0.3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</row>
    <row r="118" spans="1:20" x14ac:dyDescent="0.3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</row>
    <row r="119" spans="1:20" x14ac:dyDescent="0.3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</row>
    <row r="120" spans="1:20" x14ac:dyDescent="0.3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</row>
    <row r="121" spans="1:20" x14ac:dyDescent="0.3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x14ac:dyDescent="0.3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</row>
    <row r="123" spans="1:20" x14ac:dyDescent="0.3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</row>
    <row r="124" spans="1:20" x14ac:dyDescent="0.3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</row>
    <row r="125" spans="1:20" x14ac:dyDescent="0.3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</row>
    <row r="126" spans="1:20" x14ac:dyDescent="0.3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</row>
    <row r="127" spans="1:20" x14ac:dyDescent="0.3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</row>
    <row r="128" spans="1:20" x14ac:dyDescent="0.3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</row>
    <row r="129" spans="1:20" x14ac:dyDescent="0.3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</row>
    <row r="130" spans="1:20" x14ac:dyDescent="0.3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</row>
    <row r="131" spans="1:20" x14ac:dyDescent="0.3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</row>
    <row r="132" spans="1:20" x14ac:dyDescent="0.3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</row>
    <row r="133" spans="1:20" x14ac:dyDescent="0.3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</row>
    <row r="134" spans="1:20" x14ac:dyDescent="0.3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</row>
    <row r="135" spans="1:20" x14ac:dyDescent="0.3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</row>
    <row r="136" spans="1:20" x14ac:dyDescent="0.3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</row>
    <row r="137" spans="1:20" x14ac:dyDescent="0.3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</row>
    <row r="138" spans="1:20" x14ac:dyDescent="0.3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</row>
    <row r="139" spans="1:20" x14ac:dyDescent="0.3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</row>
    <row r="140" spans="1:20" x14ac:dyDescent="0.3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</row>
    <row r="141" spans="1:20" x14ac:dyDescent="0.3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</row>
    <row r="142" spans="1:20" x14ac:dyDescent="0.3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</row>
    <row r="143" spans="1:20" x14ac:dyDescent="0.3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</row>
    <row r="144" spans="1:20" x14ac:dyDescent="0.3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</row>
    <row r="145" spans="1:20" x14ac:dyDescent="0.3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</row>
    <row r="146" spans="1:20" x14ac:dyDescent="0.3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</row>
    <row r="147" spans="1:20" x14ac:dyDescent="0.3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</row>
    <row r="148" spans="1:20" x14ac:dyDescent="0.3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</row>
    <row r="149" spans="1:20" x14ac:dyDescent="0.3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</row>
    <row r="150" spans="1:20" x14ac:dyDescent="0.3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</row>
    <row r="151" spans="1:20" x14ac:dyDescent="0.3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spans="1:20" x14ac:dyDescent="0.3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</row>
    <row r="153" spans="1:20" x14ac:dyDescent="0.3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</row>
    <row r="154" spans="1:20" x14ac:dyDescent="0.3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</row>
    <row r="155" spans="1:20" x14ac:dyDescent="0.3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</row>
    <row r="156" spans="1:20" x14ac:dyDescent="0.3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</row>
    <row r="157" spans="1:20" x14ac:dyDescent="0.3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</row>
    <row r="158" spans="1:20" x14ac:dyDescent="0.3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</row>
    <row r="159" spans="1:20" x14ac:dyDescent="0.3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</row>
    <row r="160" spans="1:20" x14ac:dyDescent="0.3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</row>
    <row r="161" spans="1:20" x14ac:dyDescent="0.3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</row>
    <row r="162" spans="1:20" x14ac:dyDescent="0.3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spans="1:20" x14ac:dyDescent="0.3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</row>
    <row r="164" spans="1:20" x14ac:dyDescent="0.3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</row>
    <row r="165" spans="1:20" x14ac:dyDescent="0.3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</row>
    <row r="166" spans="1:20" x14ac:dyDescent="0.3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</row>
    <row r="167" spans="1:20" x14ac:dyDescent="0.3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</row>
    <row r="168" spans="1:20" x14ac:dyDescent="0.3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</row>
    <row r="169" spans="1:20" x14ac:dyDescent="0.3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</row>
    <row r="170" spans="1:20" x14ac:dyDescent="0.3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</row>
    <row r="171" spans="1:20" x14ac:dyDescent="0.3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</row>
    <row r="172" spans="1:20" x14ac:dyDescent="0.3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</row>
    <row r="173" spans="1:20" x14ac:dyDescent="0.3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</row>
    <row r="174" spans="1:20" x14ac:dyDescent="0.3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</row>
    <row r="175" spans="1:20" x14ac:dyDescent="0.3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</row>
    <row r="176" spans="1:20" x14ac:dyDescent="0.3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</row>
    <row r="177" spans="1:20" x14ac:dyDescent="0.3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</row>
    <row r="178" spans="1:20" x14ac:dyDescent="0.3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</row>
    <row r="179" spans="1:20" x14ac:dyDescent="0.3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</row>
    <row r="180" spans="1:20" x14ac:dyDescent="0.3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</row>
    <row r="181" spans="1:20" x14ac:dyDescent="0.3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</row>
    <row r="182" spans="1:20" x14ac:dyDescent="0.3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</row>
    <row r="183" spans="1:20" x14ac:dyDescent="0.3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</row>
    <row r="184" spans="1:20" x14ac:dyDescent="0.3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</row>
    <row r="185" spans="1:20" x14ac:dyDescent="0.3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</row>
    <row r="186" spans="1:20" x14ac:dyDescent="0.3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</row>
    <row r="187" spans="1:20" x14ac:dyDescent="0.3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</row>
    <row r="188" spans="1:20" x14ac:dyDescent="0.3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</row>
    <row r="189" spans="1:20" x14ac:dyDescent="0.3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</row>
    <row r="190" spans="1:20" x14ac:dyDescent="0.3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</row>
    <row r="191" spans="1:20" x14ac:dyDescent="0.3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</row>
    <row r="192" spans="1:20" x14ac:dyDescent="0.3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</row>
    <row r="193" spans="1:20" x14ac:dyDescent="0.3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</row>
    <row r="194" spans="1:20" x14ac:dyDescent="0.3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</row>
    <row r="195" spans="1:20" x14ac:dyDescent="0.3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</row>
    <row r="196" spans="1:20" x14ac:dyDescent="0.3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</row>
    <row r="197" spans="1:20" x14ac:dyDescent="0.3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1:20" x14ac:dyDescent="0.3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</row>
    <row r="199" spans="1:20" x14ac:dyDescent="0.3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</row>
    <row r="200" spans="1:20" x14ac:dyDescent="0.3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</row>
    <row r="201" spans="1:20" x14ac:dyDescent="0.3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x14ac:dyDescent="0.3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</row>
    <row r="203" spans="1:20" x14ac:dyDescent="0.3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</row>
    <row r="204" spans="1:20" x14ac:dyDescent="0.3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</row>
    <row r="205" spans="1:20" x14ac:dyDescent="0.3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</row>
    <row r="206" spans="1:20" x14ac:dyDescent="0.3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</row>
    <row r="207" spans="1:20" x14ac:dyDescent="0.3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</row>
    <row r="208" spans="1:20" x14ac:dyDescent="0.3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</row>
  </sheetData>
  <mergeCells count="1">
    <mergeCell ref="B1:N1"/>
  </mergeCells>
  <conditionalFormatting sqref="E51:E5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6BB8-BF47-40AB-859F-C4E5D46B2899}">
  <dimension ref="A1:W29"/>
  <sheetViews>
    <sheetView tabSelected="1" workbookViewId="0">
      <selection activeCell="C8" sqref="C8"/>
    </sheetView>
  </sheetViews>
  <sheetFormatPr defaultRowHeight="14.4" x14ac:dyDescent="0.3"/>
  <sheetData>
    <row r="1" spans="1:23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3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3" ht="61.2" x14ac:dyDescent="1.1000000000000001">
      <c r="A5" s="31"/>
      <c r="B5" s="31"/>
      <c r="C5" s="35" t="s">
        <v>47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x14ac:dyDescent="0.3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ht="25.8" x14ac:dyDescent="0.5">
      <c r="A7" s="31"/>
      <c r="B7" s="31"/>
      <c r="C7" s="36" t="s">
        <v>235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x14ac:dyDescent="0.3">
      <c r="A9" s="31"/>
      <c r="B9" s="31"/>
      <c r="C9" s="37" t="s">
        <v>40</v>
      </c>
      <c r="D9" s="32"/>
      <c r="E9" s="92"/>
      <c r="F9" s="92"/>
      <c r="G9" s="92"/>
      <c r="H9" s="92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</row>
    <row r="11" spans="1:23" x14ac:dyDescent="0.3">
      <c r="A11" s="31"/>
      <c r="B11" s="31"/>
      <c r="C11" s="37" t="s">
        <v>41</v>
      </c>
      <c r="D11" s="31"/>
      <c r="E11" s="93"/>
      <c r="F11" s="93"/>
      <c r="G11" s="93"/>
      <c r="H11" s="93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</row>
    <row r="12" spans="1:23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</row>
    <row r="13" spans="1:23" ht="28.2" customHeight="1" x14ac:dyDescent="0.3">
      <c r="A13" s="31"/>
      <c r="B13" s="31"/>
      <c r="C13" s="94" t="s">
        <v>42</v>
      </c>
      <c r="D13" s="94"/>
      <c r="E13" s="92"/>
      <c r="F13" s="96"/>
      <c r="G13" s="96"/>
      <c r="H13" s="96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 x14ac:dyDescent="0.3">
      <c r="A14" s="31"/>
      <c r="B14" s="31"/>
      <c r="C14" s="33"/>
      <c r="D14" s="34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3" ht="29.4" customHeight="1" x14ac:dyDescent="0.3">
      <c r="A15" s="31"/>
      <c r="B15" s="31"/>
      <c r="C15" s="94" t="s">
        <v>43</v>
      </c>
      <c r="D15" s="95"/>
      <c r="E15" s="92"/>
      <c r="F15" s="96"/>
      <c r="G15" s="96"/>
      <c r="H15" s="96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x14ac:dyDescent="0.3">
      <c r="A17" s="31"/>
      <c r="B17" s="31"/>
      <c r="C17" s="94" t="s">
        <v>44</v>
      </c>
      <c r="D17" s="95"/>
      <c r="E17" s="92"/>
      <c r="F17" s="96"/>
      <c r="G17" s="96"/>
      <c r="H17" s="96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3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</row>
    <row r="19" spans="1:23" x14ac:dyDescent="0.3">
      <c r="A19" s="31"/>
      <c r="B19" s="31"/>
      <c r="C19" s="94" t="s">
        <v>45</v>
      </c>
      <c r="D19" s="95"/>
      <c r="E19" s="92"/>
      <c r="F19" s="96"/>
      <c r="G19" s="96"/>
      <c r="H19" s="96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</row>
    <row r="20" spans="1:23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3" x14ac:dyDescent="0.3">
      <c r="A21" s="31"/>
      <c r="B21" s="31"/>
      <c r="C21" s="94" t="s">
        <v>46</v>
      </c>
      <c r="D21" s="95"/>
      <c r="E21" s="92"/>
      <c r="F21" s="96"/>
      <c r="G21" s="96"/>
      <c r="H21" s="96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3" x14ac:dyDescent="0.3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3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</row>
    <row r="24" spans="1:23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x14ac:dyDescent="0.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</row>
    <row r="28" spans="1:23" x14ac:dyDescent="0.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</row>
    <row r="29" spans="1:23" x14ac:dyDescent="0.3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</row>
  </sheetData>
  <protectedRanges>
    <protectedRange sqref="E13:H13 E9:H9 E11:H11 E15:H15 E17:H17 E19:H19 E21:H21" name="Range1"/>
  </protectedRanges>
  <mergeCells count="12">
    <mergeCell ref="C21:D21"/>
    <mergeCell ref="E21:H21"/>
    <mergeCell ref="C17:D17"/>
    <mergeCell ref="E17:H17"/>
    <mergeCell ref="C19:D19"/>
    <mergeCell ref="E19:H19"/>
    <mergeCell ref="E9:H9"/>
    <mergeCell ref="E11:H11"/>
    <mergeCell ref="C13:D13"/>
    <mergeCell ref="C15:D15"/>
    <mergeCell ref="E13:H13"/>
    <mergeCell ref="E15:H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V22"/>
  <sheetViews>
    <sheetView workbookViewId="0">
      <selection activeCell="B3" sqref="B3:C3"/>
    </sheetView>
  </sheetViews>
  <sheetFormatPr defaultRowHeight="14.4" x14ac:dyDescent="0.3"/>
  <cols>
    <col min="1" max="1" width="15.6640625" bestFit="1" customWidth="1"/>
    <col min="2" max="2" width="17.33203125" bestFit="1" customWidth="1"/>
    <col min="3" max="3" width="17.88671875" bestFit="1" customWidth="1"/>
    <col min="4" max="4" width="16" customWidth="1"/>
    <col min="5" max="5" width="14.6640625" customWidth="1"/>
    <col min="6" max="6" width="11.5546875" customWidth="1"/>
    <col min="7" max="8" width="11.6640625" customWidth="1"/>
    <col min="9" max="9" width="12.5546875" customWidth="1"/>
    <col min="10" max="10" width="12" customWidth="1"/>
    <col min="11" max="15" width="12.44140625" customWidth="1"/>
    <col min="16" max="16" width="12.33203125" customWidth="1"/>
    <col min="17" max="18" width="12.44140625" customWidth="1"/>
    <col min="19" max="20" width="12.88671875" customWidth="1"/>
    <col min="21" max="21" width="0" hidden="1" customWidth="1"/>
  </cols>
  <sheetData>
    <row r="1" spans="1:22" ht="21" customHeight="1" x14ac:dyDescent="0.4">
      <c r="A1" s="2"/>
      <c r="B1" s="101" t="s">
        <v>0</v>
      </c>
      <c r="C1" s="102"/>
      <c r="D1" s="102"/>
      <c r="E1" s="103"/>
      <c r="F1" s="101" t="s">
        <v>1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3"/>
    </row>
    <row r="2" spans="1:22" ht="28.8" x14ac:dyDescent="0.3">
      <c r="A2" s="3" t="s">
        <v>2</v>
      </c>
      <c r="B2" s="15" t="s">
        <v>3</v>
      </c>
      <c r="C2" s="15" t="s">
        <v>4</v>
      </c>
      <c r="D2" s="15" t="s">
        <v>5</v>
      </c>
      <c r="E2" s="15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27" t="s">
        <v>102</v>
      </c>
    </row>
    <row r="3" spans="1:22" x14ac:dyDescent="0.3">
      <c r="A3" s="5">
        <v>1</v>
      </c>
      <c r="B3" s="5"/>
      <c r="C3" s="5"/>
      <c r="D3" s="8"/>
      <c r="E3" s="8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8"/>
      <c r="U3" s="26" t="s">
        <v>22</v>
      </c>
      <c r="V3" t="s">
        <v>22</v>
      </c>
    </row>
    <row r="4" spans="1:22" x14ac:dyDescent="0.3">
      <c r="A4" s="5">
        <v>2</v>
      </c>
      <c r="B4" s="5"/>
      <c r="C4" s="5"/>
      <c r="D4" s="8"/>
      <c r="E4" s="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8"/>
      <c r="U4" s="26" t="s">
        <v>22</v>
      </c>
      <c r="V4" t="s">
        <v>22</v>
      </c>
    </row>
    <row r="5" spans="1:22" x14ac:dyDescent="0.3">
      <c r="A5" s="5">
        <v>3</v>
      </c>
      <c r="B5" s="5"/>
      <c r="C5" s="5"/>
      <c r="D5" s="8"/>
      <c r="E5" s="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8"/>
      <c r="U5" s="26" t="s">
        <v>22</v>
      </c>
      <c r="V5" t="s">
        <v>22</v>
      </c>
    </row>
    <row r="6" spans="1:22" x14ac:dyDescent="0.3">
      <c r="A6" s="5">
        <v>4</v>
      </c>
      <c r="B6" s="5"/>
      <c r="C6" s="5"/>
      <c r="D6" s="8"/>
      <c r="E6" s="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8"/>
      <c r="U6" s="26" t="s">
        <v>22</v>
      </c>
      <c r="V6" t="s">
        <v>22</v>
      </c>
    </row>
    <row r="7" spans="1:22" x14ac:dyDescent="0.3">
      <c r="A7" s="5">
        <v>5</v>
      </c>
      <c r="B7" s="5"/>
      <c r="C7" s="5"/>
      <c r="D7" s="8"/>
      <c r="E7" s="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8"/>
      <c r="U7" s="26" t="s">
        <v>22</v>
      </c>
      <c r="V7" t="s">
        <v>22</v>
      </c>
    </row>
    <row r="8" spans="1:22" x14ac:dyDescent="0.3">
      <c r="A8" s="5">
        <v>6</v>
      </c>
      <c r="B8" s="5"/>
      <c r="C8" s="5"/>
      <c r="D8" s="8"/>
      <c r="E8" s="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/>
      <c r="U8" s="26" t="s">
        <v>22</v>
      </c>
      <c r="V8" t="s">
        <v>22</v>
      </c>
    </row>
    <row r="9" spans="1:22" x14ac:dyDescent="0.3">
      <c r="A9" s="5">
        <v>7</v>
      </c>
      <c r="B9" s="5"/>
      <c r="C9" s="5"/>
      <c r="D9" s="8"/>
      <c r="E9" s="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/>
      <c r="U9" s="26" t="s">
        <v>22</v>
      </c>
      <c r="V9" t="s">
        <v>22</v>
      </c>
    </row>
    <row r="10" spans="1:22" x14ac:dyDescent="0.3">
      <c r="A10" s="5">
        <v>8</v>
      </c>
      <c r="B10" s="5"/>
      <c r="C10" s="5"/>
      <c r="D10" s="8"/>
      <c r="E10" s="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8"/>
      <c r="U10" s="26" t="s">
        <v>22</v>
      </c>
      <c r="V10" t="s">
        <v>22</v>
      </c>
    </row>
    <row r="11" spans="1:22" x14ac:dyDescent="0.3">
      <c r="A11" s="5">
        <v>9</v>
      </c>
      <c r="B11" s="5"/>
      <c r="C11" s="5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8"/>
      <c r="U11" s="26" t="s">
        <v>22</v>
      </c>
      <c r="V11" t="s">
        <v>22</v>
      </c>
    </row>
    <row r="12" spans="1:22" x14ac:dyDescent="0.3">
      <c r="A12" s="5">
        <v>10</v>
      </c>
      <c r="B12" s="5"/>
      <c r="C12" s="5"/>
      <c r="D12" s="8"/>
      <c r="E12" s="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8"/>
      <c r="U12" s="26" t="s">
        <v>22</v>
      </c>
      <c r="V12" t="s">
        <v>22</v>
      </c>
    </row>
    <row r="13" spans="1:22" x14ac:dyDescent="0.3">
      <c r="A13" s="5"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26" t="s">
        <v>22</v>
      </c>
      <c r="V13" t="s">
        <v>22</v>
      </c>
    </row>
    <row r="14" spans="1:22" x14ac:dyDescent="0.3">
      <c r="A14" s="5"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26" t="s">
        <v>22</v>
      </c>
      <c r="V14" t="s">
        <v>22</v>
      </c>
    </row>
    <row r="15" spans="1:22" x14ac:dyDescent="0.3">
      <c r="A15" s="5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6" t="s">
        <v>22</v>
      </c>
      <c r="V15" t="s">
        <v>22</v>
      </c>
    </row>
    <row r="16" spans="1:22" x14ac:dyDescent="0.3">
      <c r="A16" s="5"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26" t="s">
        <v>22</v>
      </c>
      <c r="V16" t="s">
        <v>22</v>
      </c>
    </row>
    <row r="17" spans="1:22" x14ac:dyDescent="0.3">
      <c r="A17" s="5"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26" t="s">
        <v>22</v>
      </c>
      <c r="V17" t="s">
        <v>22</v>
      </c>
    </row>
    <row r="18" spans="1:22" x14ac:dyDescent="0.3">
      <c r="A18" s="5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26" t="s">
        <v>22</v>
      </c>
      <c r="V18" t="s">
        <v>22</v>
      </c>
    </row>
    <row r="19" spans="1:22" x14ac:dyDescent="0.3">
      <c r="A19" s="5"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26" t="s">
        <v>22</v>
      </c>
      <c r="V19" t="s">
        <v>22</v>
      </c>
    </row>
    <row r="20" spans="1:22" x14ac:dyDescent="0.3">
      <c r="A20" s="5"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26" t="s">
        <v>22</v>
      </c>
      <c r="V20" t="s">
        <v>22</v>
      </c>
    </row>
    <row r="21" spans="1:22" x14ac:dyDescent="0.3">
      <c r="A21" s="5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6" t="s">
        <v>22</v>
      </c>
      <c r="V21" t="s">
        <v>22</v>
      </c>
    </row>
    <row r="22" spans="1:22" x14ac:dyDescent="0.3">
      <c r="A22" s="5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26" t="s">
        <v>22</v>
      </c>
      <c r="V22" t="s">
        <v>22</v>
      </c>
    </row>
  </sheetData>
  <sheetProtection algorithmName="SHA-512" hashValue="xKtWuk0gJUpws5n4STqPpLfIsa9j13VMDULDBPSsPVuBo+IV2xQPGW27uU3vKRU/Xi54FLNXvbyN6SFfg0ICNg==" saltValue="SjA8XpvXoB7vLDhsVPWz2g==" spinCount="100000" sheet="1"/>
  <protectedRanges>
    <protectedRange sqref="A3:T22" name="Range1"/>
  </protectedRanges>
  <mergeCells count="2">
    <mergeCell ref="B1:E1"/>
    <mergeCell ref="F1:T1"/>
  </mergeCells>
  <dataValidations count="3">
    <dataValidation type="date" allowBlank="1" showInputMessage="1" showErrorMessage="1" sqref="T3:T22" xr:uid="{00000000-0002-0000-0100-000000000000}">
      <formula1>44197</formula1>
      <formula2>47484</formula2>
    </dataValidation>
    <dataValidation type="date" allowBlank="1" showInputMessage="1" showErrorMessage="1" errorTitle="Date format" error="Please enter a date past 01/01/2021 and in the format dd/mm/yyyy" promptTitle="Date format" prompt="Please enter a date in the format dd/mm/yyyy" sqref="E3:E22" xr:uid="{00000000-0002-0000-0100-000001000000}">
      <formula1>44197</formula1>
      <formula2>47484</formula2>
    </dataValidation>
    <dataValidation type="date" allowBlank="1" showInputMessage="1" showErrorMessage="1" errorTitle="Proper date format" error="Please enter a date after 01/01/2021 and in the format dd/mm/yyyy" promptTitle="Date format" prompt="Please enter a date in the format dd/mm/yyyy (e.g. 01/01/2021)" sqref="D3:D22" xr:uid="{00000000-0002-0000-0100-000002000000}">
      <formula1>44197</formula1>
      <formula2>47484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Codes!$A$2:$A$3</xm:f>
          </x14:formula1>
          <xm:sqref>F3:S22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EBB9-46AD-43CC-8FB0-4C9B009FEB2C}">
  <sheetPr>
    <tabColor rgb="FF00B050"/>
  </sheetPr>
  <dimension ref="A1:U88"/>
  <sheetViews>
    <sheetView workbookViewId="0">
      <selection activeCell="B5" sqref="B5"/>
    </sheetView>
  </sheetViews>
  <sheetFormatPr defaultRowHeight="14.4" x14ac:dyDescent="0.3"/>
  <cols>
    <col min="1" max="1" width="31.77734375" style="23" customWidth="1"/>
    <col min="2" max="21" width="15.77734375" style="23" customWidth="1"/>
  </cols>
  <sheetData>
    <row r="1" spans="1:21" x14ac:dyDescent="0.3">
      <c r="A1" s="21" t="s">
        <v>100</v>
      </c>
      <c r="B1" s="30" t="str">
        <f>IF('Programme Delivery Data'!$B$3&gt;0,CONCATENATE('Programme Delivery Data'!$B$3,'Programme Delivery Data'!$U$3,'Programme Delivery Data'!$C$3),"")</f>
        <v/>
      </c>
      <c r="C1" s="30" t="str">
        <f>IF('Programme Delivery Data'!$B$4&gt;0,CONCATENATE('Programme Delivery Data'!$B$4,'Programme Delivery Data'!$U$4,'Programme Delivery Data'!$C$4),"")</f>
        <v/>
      </c>
      <c r="D1" s="30" t="str">
        <f>IF('Programme Delivery Data'!$B$5&gt;0,CONCATENATE('Programme Delivery Data'!$B$5,'Programme Delivery Data'!$U$5,'Programme Delivery Data'!$C$5),"")</f>
        <v/>
      </c>
      <c r="E1" s="30" t="str">
        <f>IF('Programme Delivery Data'!$B$6&gt;0,CONCATENATE('Programme Delivery Data'!$B$6,'Programme Delivery Data'!$U$6,'Programme Delivery Data'!$C$6),"")</f>
        <v/>
      </c>
      <c r="F1" s="30" t="str">
        <f>IF('Programme Delivery Data'!$B$7&gt;0,CONCATENATE('Programme Delivery Data'!$B$7,'Programme Delivery Data'!$U$7,'Programme Delivery Data'!$C$7),"")</f>
        <v/>
      </c>
      <c r="G1" s="30" t="str">
        <f>IF('Programme Delivery Data'!$B$8&gt;0,CONCATENATE('Programme Delivery Data'!$B$8,'Programme Delivery Data'!$U$8,'Programme Delivery Data'!$C$8),"")</f>
        <v/>
      </c>
      <c r="H1" s="30" t="str">
        <f>IF('Programme Delivery Data'!$B$9&gt;0,CONCATENATE('Programme Delivery Data'!$B$9,'Programme Delivery Data'!$U$9,'Programme Delivery Data'!$C$9),"")</f>
        <v/>
      </c>
      <c r="I1" s="30" t="str">
        <f>IF('Programme Delivery Data'!$B$10&gt;0,CONCATENATE('Programme Delivery Data'!$B$10,'Programme Delivery Data'!$U$10,'Programme Delivery Data'!$C$10),"")</f>
        <v/>
      </c>
      <c r="J1" s="30" t="str">
        <f>IF('Programme Delivery Data'!$B$11&gt;0,CONCATENATE('Programme Delivery Data'!$B$11,'Programme Delivery Data'!$U$11,'Programme Delivery Data'!$C$11),"")</f>
        <v/>
      </c>
      <c r="K1" s="30" t="str">
        <f>IF('Programme Delivery Data'!$B$12&gt;0,CONCATENATE('Programme Delivery Data'!$B$12,'Programme Delivery Data'!$U$12,'Programme Delivery Data'!$C$12),"")</f>
        <v/>
      </c>
      <c r="L1" s="30" t="str">
        <f>IF('Programme Delivery Data'!$B$13&gt;0,CONCATENATE('Programme Delivery Data'!$B$13,'Programme Delivery Data'!$U$13,'Programme Delivery Data'!$C$13),"")</f>
        <v/>
      </c>
      <c r="M1" s="30" t="str">
        <f>IF('Programme Delivery Data'!$B$14&gt;0,CONCATENATE('Programme Delivery Data'!$B$14,'Programme Delivery Data'!$U$14,'Programme Delivery Data'!$C$14),"")</f>
        <v/>
      </c>
      <c r="N1" s="30" t="str">
        <f>IF('Programme Delivery Data'!$B$15&gt;0,CONCATENATE('Programme Delivery Data'!$B$15,'Programme Delivery Data'!$U$15,'Programme Delivery Data'!$C$15),"")</f>
        <v/>
      </c>
      <c r="O1" s="30" t="str">
        <f>IF('Programme Delivery Data'!$B$16&gt;0,CONCATENATE('Programme Delivery Data'!$B$16,'Programme Delivery Data'!$U$16,'Programme Delivery Data'!$C$16),"")</f>
        <v/>
      </c>
      <c r="P1" s="30" t="str">
        <f>IF('Programme Delivery Data'!$B$17&gt;0,CONCATENATE('Programme Delivery Data'!$B$17,'Programme Delivery Data'!$U$17,'Programme Delivery Data'!$C$17),"")</f>
        <v/>
      </c>
      <c r="Q1" s="30" t="str">
        <f>IF('Programme Delivery Data'!$B$18&gt;0,CONCATENATE('Programme Delivery Data'!$B$18,'Programme Delivery Data'!$U$18,'Programme Delivery Data'!$C$18),"")</f>
        <v/>
      </c>
      <c r="R1" s="30" t="str">
        <f>IF('Programme Delivery Data'!$B$19&gt;0,CONCATENATE('Programme Delivery Data'!$B$19,'Programme Delivery Data'!$U$19,'Programme Delivery Data'!$C$19),"")</f>
        <v/>
      </c>
      <c r="S1" s="30" t="str">
        <f>IF('Programme Delivery Data'!$B$20&gt;0,CONCATENATE('Programme Delivery Data'!$B$20,'Programme Delivery Data'!$U$20,'Programme Delivery Data'!$C$20),"")</f>
        <v/>
      </c>
      <c r="T1" s="30" t="str">
        <f>IF('Programme Delivery Data'!$B$21&gt;0,CONCATENATE('Programme Delivery Data'!$B$21,'Programme Delivery Data'!$U$21,'Programme Delivery Data'!$C$21),"")</f>
        <v/>
      </c>
      <c r="U1" s="30" t="str">
        <f>IF('Programme Delivery Data'!$B$22&gt;0,CONCATENATE('Programme Delivery Data'!$B$22,'Programme Delivery Data'!$U$22,'Programme Delivery Data'!$C$22),"")</f>
        <v/>
      </c>
    </row>
    <row r="2" spans="1:21" x14ac:dyDescent="0.3">
      <c r="A2" s="21" t="s">
        <v>101</v>
      </c>
      <c r="B2" s="30">
        <f>'Programme Delivery Data'!$A$3</f>
        <v>1</v>
      </c>
      <c r="C2" s="30">
        <f>'Programme Delivery Data'!$A$4</f>
        <v>2</v>
      </c>
      <c r="D2" s="30">
        <f>'Programme Delivery Data'!$A$5</f>
        <v>3</v>
      </c>
      <c r="E2" s="30">
        <f>'Programme Delivery Data'!$A$6</f>
        <v>4</v>
      </c>
      <c r="F2" s="30">
        <f>'Programme Delivery Data'!$A$7</f>
        <v>5</v>
      </c>
      <c r="G2" s="30">
        <f>'Programme Delivery Data'!$A$8</f>
        <v>6</v>
      </c>
      <c r="H2" s="30">
        <f>'Programme Delivery Data'!$A$9</f>
        <v>7</v>
      </c>
      <c r="I2" s="30">
        <f>'Programme Delivery Data'!$A$10</f>
        <v>8</v>
      </c>
      <c r="J2" s="30">
        <f>'Programme Delivery Data'!$A$11</f>
        <v>9</v>
      </c>
      <c r="K2" s="30">
        <f>'Programme Delivery Data'!$A$12</f>
        <v>10</v>
      </c>
      <c r="L2" s="30">
        <f>'Programme Delivery Data'!$A$13</f>
        <v>11</v>
      </c>
      <c r="M2" s="30">
        <f>'Programme Delivery Data'!$A$14</f>
        <v>12</v>
      </c>
      <c r="N2" s="30">
        <f>'Programme Delivery Data'!$A$15</f>
        <v>13</v>
      </c>
      <c r="O2" s="30">
        <f>'Programme Delivery Data'!$A$16</f>
        <v>14</v>
      </c>
      <c r="P2" s="30">
        <f>'Programme Delivery Data'!$A$17</f>
        <v>15</v>
      </c>
      <c r="Q2" s="30">
        <f>'Programme Delivery Data'!$A$18</f>
        <v>16</v>
      </c>
      <c r="R2" s="30">
        <f>'Programme Delivery Data'!$A$19</f>
        <v>17</v>
      </c>
      <c r="S2" s="30">
        <f>'Programme Delivery Data'!$A$20</f>
        <v>18</v>
      </c>
      <c r="T2" s="30">
        <f>'Programme Delivery Data'!$A$21</f>
        <v>19</v>
      </c>
      <c r="U2" s="30">
        <f>'Programme Delivery Data'!$A$22</f>
        <v>20</v>
      </c>
    </row>
    <row r="3" spans="1:21" x14ac:dyDescent="0.3">
      <c r="A3" s="22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8.8" x14ac:dyDescent="0.3">
      <c r="A4" s="24" t="s">
        <v>49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x14ac:dyDescent="0.3">
      <c r="A5" s="24" t="s">
        <v>50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3">
      <c r="A6" s="24" t="s">
        <v>51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x14ac:dyDescent="0.3">
      <c r="A7" s="24" t="s">
        <v>52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8.8" x14ac:dyDescent="0.3">
      <c r="A8" s="24" t="s">
        <v>53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43.2" x14ac:dyDescent="0.3">
      <c r="A9" s="24" t="s">
        <v>54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8.8" x14ac:dyDescent="0.3">
      <c r="A10" s="24" t="s">
        <v>55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8.8" x14ac:dyDescent="0.3">
      <c r="A11" s="24" t="s">
        <v>56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x14ac:dyDescent="0.3">
      <c r="A12" s="24" t="s">
        <v>57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x14ac:dyDescent="0.3">
      <c r="A13" s="24" t="s">
        <v>58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x14ac:dyDescent="0.3">
      <c r="A14" s="24" t="s">
        <v>59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28.8" x14ac:dyDescent="0.3">
      <c r="A15" s="24" t="s">
        <v>60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28.8" x14ac:dyDescent="0.3">
      <c r="A16" s="24" t="s">
        <v>61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x14ac:dyDescent="0.3">
      <c r="A17" s="24" t="s">
        <v>62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ht="28.8" x14ac:dyDescent="0.3">
      <c r="A18" s="24" t="s">
        <v>63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25" t="s">
        <v>64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28.8" x14ac:dyDescent="0.3">
      <c r="A20" s="24" t="s">
        <v>65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28.8" x14ac:dyDescent="0.3">
      <c r="A21" s="24" t="s">
        <v>66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43.2" x14ac:dyDescent="0.3">
      <c r="A22" s="24" t="s">
        <v>67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28.8" x14ac:dyDescent="0.3">
      <c r="A23" s="24" t="s">
        <v>68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43.2" x14ac:dyDescent="0.3">
      <c r="A24" s="24" t="s">
        <v>69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28.8" x14ac:dyDescent="0.3">
      <c r="A25" s="24" t="s">
        <v>70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x14ac:dyDescent="0.3">
      <c r="A26" s="24" t="s">
        <v>71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ht="28.8" x14ac:dyDescent="0.3">
      <c r="A27" s="24" t="s">
        <v>72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28.8" x14ac:dyDescent="0.3">
      <c r="A28" s="24" t="s">
        <v>73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28.8" x14ac:dyDescent="0.3">
      <c r="A29" s="24" t="s">
        <v>74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x14ac:dyDescent="0.3">
      <c r="A30" s="25" t="s">
        <v>75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43.2" x14ac:dyDescent="0.3">
      <c r="A31" s="24" t="s">
        <v>76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ht="43.2" x14ac:dyDescent="0.3">
      <c r="A32" s="24" t="s">
        <v>77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ht="28.8" x14ac:dyDescent="0.3">
      <c r="A33" s="24" t="s">
        <v>78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43.2" x14ac:dyDescent="0.3">
      <c r="A34" s="24" t="s">
        <v>79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57.6" x14ac:dyDescent="0.3">
      <c r="A35" s="24" t="s">
        <v>80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57.6" x14ac:dyDescent="0.3">
      <c r="A36" s="24" t="s">
        <v>81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1:21" ht="28.8" x14ac:dyDescent="0.3">
      <c r="A37" s="24" t="s">
        <v>82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21" x14ac:dyDescent="0.3">
      <c r="A38" s="24" t="s">
        <v>83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ht="57.6" x14ac:dyDescent="0.3">
      <c r="A39" s="24" t="s">
        <v>84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ht="43.2" x14ac:dyDescent="0.3">
      <c r="A40" s="24" t="s">
        <v>85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21" ht="28.8" x14ac:dyDescent="0.3">
      <c r="A41" s="24" t="s">
        <v>86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x14ac:dyDescent="0.3">
      <c r="A42" s="25" t="s">
        <v>87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8.8" x14ac:dyDescent="0.3">
      <c r="A43" s="24" t="s">
        <v>88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21" ht="28.8" x14ac:dyDescent="0.3">
      <c r="A44" s="24" t="s">
        <v>89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21" ht="28.8" x14ac:dyDescent="0.3">
      <c r="A45" s="24" t="s">
        <v>90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1" ht="43.2" x14ac:dyDescent="0.3">
      <c r="A46" s="24" t="s">
        <v>91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ht="28.8" x14ac:dyDescent="0.3">
      <c r="A47" s="24" t="s">
        <v>92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1:21" ht="28.8" x14ac:dyDescent="0.3">
      <c r="A48" s="24" t="s">
        <v>93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1:21" ht="43.2" x14ac:dyDescent="0.3">
      <c r="A49" s="24" t="s">
        <v>94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1:21" x14ac:dyDescent="0.3">
      <c r="A50" s="24" t="s">
        <v>95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21" ht="43.2" x14ac:dyDescent="0.3">
      <c r="A51" s="24" t="s">
        <v>96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1" ht="28.8" x14ac:dyDescent="0.3">
      <c r="A52" s="24" t="s">
        <v>97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1:21" x14ac:dyDescent="0.3">
      <c r="A53" s="24" t="s">
        <v>98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1:21" x14ac:dyDescent="0.3">
      <c r="A54" s="24" t="s">
        <v>99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</row>
    <row r="55" spans="1:21" hidden="1" x14ac:dyDescent="0.3"/>
    <row r="56" spans="1:21" hidden="1" x14ac:dyDescent="0.3"/>
    <row r="57" spans="1:21" hidden="1" x14ac:dyDescent="0.3">
      <c r="A57" s="22" t="s">
        <v>48</v>
      </c>
      <c r="B57" s="23">
        <f>B4+B5+B6+B7+(6-B8)+B9+B10+B11+B12+B13+B14+(6-B15)+B16+B17+B18</f>
        <v>12</v>
      </c>
      <c r="C57" s="23">
        <f t="shared" ref="C57:U57" si="0">C4+C5+C6+C7+(6-C8)+C9+C10+C11+C12+C13+C14+(6-C15)+C16+C17+C18</f>
        <v>12</v>
      </c>
      <c r="D57" s="23">
        <f t="shared" si="0"/>
        <v>12</v>
      </c>
      <c r="E57" s="23">
        <f t="shared" si="0"/>
        <v>12</v>
      </c>
      <c r="F57" s="23">
        <f t="shared" si="0"/>
        <v>12</v>
      </c>
      <c r="G57" s="23">
        <f t="shared" si="0"/>
        <v>12</v>
      </c>
      <c r="H57" s="23">
        <f t="shared" si="0"/>
        <v>12</v>
      </c>
      <c r="I57" s="23">
        <f t="shared" si="0"/>
        <v>12</v>
      </c>
      <c r="J57" s="23">
        <f t="shared" si="0"/>
        <v>12</v>
      </c>
      <c r="K57" s="23">
        <f t="shared" si="0"/>
        <v>12</v>
      </c>
      <c r="L57" s="23">
        <f t="shared" si="0"/>
        <v>12</v>
      </c>
      <c r="M57" s="23">
        <f t="shared" si="0"/>
        <v>12</v>
      </c>
      <c r="N57" s="23">
        <f t="shared" si="0"/>
        <v>12</v>
      </c>
      <c r="O57" s="23">
        <f t="shared" si="0"/>
        <v>12</v>
      </c>
      <c r="P57" s="23">
        <f t="shared" si="0"/>
        <v>12</v>
      </c>
      <c r="Q57" s="23">
        <f t="shared" si="0"/>
        <v>12</v>
      </c>
      <c r="R57" s="23">
        <f t="shared" si="0"/>
        <v>12</v>
      </c>
      <c r="S57" s="23">
        <f t="shared" si="0"/>
        <v>12</v>
      </c>
      <c r="T57" s="23">
        <f t="shared" si="0"/>
        <v>12</v>
      </c>
      <c r="U57" s="23">
        <f t="shared" si="0"/>
        <v>12</v>
      </c>
    </row>
    <row r="58" spans="1:21" hidden="1" x14ac:dyDescent="0.3">
      <c r="A58" s="25" t="s">
        <v>64</v>
      </c>
      <c r="B58" s="23">
        <f>(6-B20)+B21+B22+B23+B24+B25+B26+B27+(6-B28)+B29</f>
        <v>12</v>
      </c>
      <c r="C58" s="23">
        <f t="shared" ref="C58:U58" si="1">(6-C20)+C21+C22+C23+C24+C25+C26+C27+(6-C28)+C29</f>
        <v>12</v>
      </c>
      <c r="D58" s="23">
        <f t="shared" si="1"/>
        <v>12</v>
      </c>
      <c r="E58" s="23">
        <f t="shared" si="1"/>
        <v>12</v>
      </c>
      <c r="F58" s="23">
        <f t="shared" si="1"/>
        <v>12</v>
      </c>
      <c r="G58" s="23">
        <f t="shared" si="1"/>
        <v>12</v>
      </c>
      <c r="H58" s="23">
        <f t="shared" si="1"/>
        <v>12</v>
      </c>
      <c r="I58" s="23">
        <f t="shared" si="1"/>
        <v>12</v>
      </c>
      <c r="J58" s="23">
        <f t="shared" si="1"/>
        <v>12</v>
      </c>
      <c r="K58" s="23">
        <f t="shared" si="1"/>
        <v>12</v>
      </c>
      <c r="L58" s="23">
        <f t="shared" si="1"/>
        <v>12</v>
      </c>
      <c r="M58" s="23">
        <f t="shared" si="1"/>
        <v>12</v>
      </c>
      <c r="N58" s="23">
        <f t="shared" si="1"/>
        <v>12</v>
      </c>
      <c r="O58" s="23">
        <f t="shared" si="1"/>
        <v>12</v>
      </c>
      <c r="P58" s="23">
        <f t="shared" si="1"/>
        <v>12</v>
      </c>
      <c r="Q58" s="23">
        <f t="shared" si="1"/>
        <v>12</v>
      </c>
      <c r="R58" s="23">
        <f t="shared" si="1"/>
        <v>12</v>
      </c>
      <c r="S58" s="23">
        <f t="shared" si="1"/>
        <v>12</v>
      </c>
      <c r="T58" s="23">
        <f t="shared" si="1"/>
        <v>12</v>
      </c>
      <c r="U58" s="23">
        <f t="shared" si="1"/>
        <v>12</v>
      </c>
    </row>
    <row r="59" spans="1:21" hidden="1" x14ac:dyDescent="0.3">
      <c r="A59" s="25" t="s">
        <v>75</v>
      </c>
      <c r="B59" s="23">
        <f>B31+B32+(6-B33)+B34+B35+B36+(6-B37)+B38+B39+B40+B41</f>
        <v>12</v>
      </c>
      <c r="C59" s="23">
        <f t="shared" ref="C59:U59" si="2">C31+C32+(6-C33)+C34+C35+C36+(6-C37)+C38+C39+C40+C41</f>
        <v>12</v>
      </c>
      <c r="D59" s="23">
        <f t="shared" si="2"/>
        <v>12</v>
      </c>
      <c r="E59" s="23">
        <f t="shared" si="2"/>
        <v>12</v>
      </c>
      <c r="F59" s="23">
        <f t="shared" si="2"/>
        <v>12</v>
      </c>
      <c r="G59" s="23">
        <f t="shared" si="2"/>
        <v>12</v>
      </c>
      <c r="H59" s="23">
        <f t="shared" si="2"/>
        <v>12</v>
      </c>
      <c r="I59" s="23">
        <f t="shared" si="2"/>
        <v>12</v>
      </c>
      <c r="J59" s="23">
        <f t="shared" si="2"/>
        <v>12</v>
      </c>
      <c r="K59" s="23">
        <f t="shared" si="2"/>
        <v>12</v>
      </c>
      <c r="L59" s="23">
        <f t="shared" si="2"/>
        <v>12</v>
      </c>
      <c r="M59" s="23">
        <f t="shared" si="2"/>
        <v>12</v>
      </c>
      <c r="N59" s="23">
        <f t="shared" si="2"/>
        <v>12</v>
      </c>
      <c r="O59" s="23">
        <f t="shared" si="2"/>
        <v>12</v>
      </c>
      <c r="P59" s="23">
        <f t="shared" si="2"/>
        <v>12</v>
      </c>
      <c r="Q59" s="23">
        <f t="shared" si="2"/>
        <v>12</v>
      </c>
      <c r="R59" s="23">
        <f t="shared" si="2"/>
        <v>12</v>
      </c>
      <c r="S59" s="23">
        <f t="shared" si="2"/>
        <v>12</v>
      </c>
      <c r="T59" s="23">
        <f t="shared" si="2"/>
        <v>12</v>
      </c>
      <c r="U59" s="23">
        <f t="shared" si="2"/>
        <v>12</v>
      </c>
    </row>
    <row r="60" spans="1:21" hidden="1" x14ac:dyDescent="0.3">
      <c r="A60" s="25" t="s">
        <v>87</v>
      </c>
      <c r="B60" s="23">
        <f>B43+B44+B45+B46+B47+B48+B49+B50+(6-B51)+(6-B52)+B53+B54</f>
        <v>12</v>
      </c>
      <c r="C60" s="23">
        <f t="shared" ref="C60:U60" si="3">C43+C44+C45+C46+C47+C48+C49+C50+(6-C51)+(6-C52)+C53+C54</f>
        <v>12</v>
      </c>
      <c r="D60" s="23">
        <f t="shared" si="3"/>
        <v>12</v>
      </c>
      <c r="E60" s="23">
        <f t="shared" si="3"/>
        <v>12</v>
      </c>
      <c r="F60" s="23">
        <f t="shared" si="3"/>
        <v>12</v>
      </c>
      <c r="G60" s="23">
        <f t="shared" si="3"/>
        <v>12</v>
      </c>
      <c r="H60" s="23">
        <f t="shared" si="3"/>
        <v>12</v>
      </c>
      <c r="I60" s="23">
        <f t="shared" si="3"/>
        <v>12</v>
      </c>
      <c r="J60" s="23">
        <f t="shared" si="3"/>
        <v>12</v>
      </c>
      <c r="K60" s="23">
        <f t="shared" si="3"/>
        <v>12</v>
      </c>
      <c r="L60" s="23">
        <f t="shared" si="3"/>
        <v>12</v>
      </c>
      <c r="M60" s="23">
        <f t="shared" si="3"/>
        <v>12</v>
      </c>
      <c r="N60" s="23">
        <f t="shared" si="3"/>
        <v>12</v>
      </c>
      <c r="O60" s="23">
        <f t="shared" si="3"/>
        <v>12</v>
      </c>
      <c r="P60" s="23">
        <f t="shared" si="3"/>
        <v>12</v>
      </c>
      <c r="Q60" s="23">
        <f t="shared" si="3"/>
        <v>12</v>
      </c>
      <c r="R60" s="23">
        <f t="shared" si="3"/>
        <v>12</v>
      </c>
      <c r="S60" s="23">
        <f t="shared" si="3"/>
        <v>12</v>
      </c>
      <c r="T60" s="23">
        <f t="shared" si="3"/>
        <v>12</v>
      </c>
      <c r="U60" s="23">
        <f t="shared" si="3"/>
        <v>12</v>
      </c>
    </row>
    <row r="61" spans="1:21" hidden="1" x14ac:dyDescent="0.3">
      <c r="A61" s="25" t="s">
        <v>204</v>
      </c>
      <c r="B61" s="23">
        <f>SUM(B57:B60)</f>
        <v>48</v>
      </c>
      <c r="C61" s="23">
        <f t="shared" ref="C61:U61" si="4">SUM(C57:C60)</f>
        <v>48</v>
      </c>
      <c r="D61" s="23">
        <f t="shared" si="4"/>
        <v>48</v>
      </c>
      <c r="E61" s="23">
        <f t="shared" si="4"/>
        <v>48</v>
      </c>
      <c r="F61" s="23">
        <f t="shared" si="4"/>
        <v>48</v>
      </c>
      <c r="G61" s="23">
        <f t="shared" si="4"/>
        <v>48</v>
      </c>
      <c r="H61" s="23">
        <f t="shared" si="4"/>
        <v>48</v>
      </c>
      <c r="I61" s="23">
        <f t="shared" si="4"/>
        <v>48</v>
      </c>
      <c r="J61" s="23">
        <f t="shared" si="4"/>
        <v>48</v>
      </c>
      <c r="K61" s="23">
        <f t="shared" si="4"/>
        <v>48</v>
      </c>
      <c r="L61" s="23">
        <f t="shared" si="4"/>
        <v>48</v>
      </c>
      <c r="M61" s="23">
        <f t="shared" si="4"/>
        <v>48</v>
      </c>
      <c r="N61" s="23">
        <f t="shared" si="4"/>
        <v>48</v>
      </c>
      <c r="O61" s="23">
        <f t="shared" si="4"/>
        <v>48</v>
      </c>
      <c r="P61" s="23">
        <f t="shared" si="4"/>
        <v>48</v>
      </c>
      <c r="Q61" s="23">
        <f t="shared" si="4"/>
        <v>48</v>
      </c>
      <c r="R61" s="23">
        <f t="shared" si="4"/>
        <v>48</v>
      </c>
      <c r="S61" s="23">
        <f t="shared" si="4"/>
        <v>48</v>
      </c>
      <c r="T61" s="23">
        <f t="shared" si="4"/>
        <v>48</v>
      </c>
      <c r="U61" s="23">
        <f t="shared" si="4"/>
        <v>48</v>
      </c>
    </row>
    <row r="62" spans="1:21" hidden="1" x14ac:dyDescent="0.3">
      <c r="A62" s="23" t="s">
        <v>203</v>
      </c>
      <c r="B62" s="23">
        <f>COUNT(B43:B54,B31:B41,B20:B29,B4:B18)</f>
        <v>0</v>
      </c>
      <c r="C62" s="23">
        <f t="shared" ref="C62:U62" si="5">COUNT(C43:C54,C31:C41,C20:C29,C4:C18)</f>
        <v>0</v>
      </c>
      <c r="D62" s="23">
        <f t="shared" si="5"/>
        <v>0</v>
      </c>
      <c r="E62" s="23">
        <f t="shared" si="5"/>
        <v>0</v>
      </c>
      <c r="F62" s="23">
        <f t="shared" si="5"/>
        <v>0</v>
      </c>
      <c r="G62" s="23">
        <f t="shared" si="5"/>
        <v>0</v>
      </c>
      <c r="H62" s="23">
        <f t="shared" si="5"/>
        <v>0</v>
      </c>
      <c r="I62" s="23">
        <f t="shared" si="5"/>
        <v>0</v>
      </c>
      <c r="J62" s="23">
        <f t="shared" si="5"/>
        <v>0</v>
      </c>
      <c r="K62" s="23">
        <f t="shared" si="5"/>
        <v>0</v>
      </c>
      <c r="L62" s="23">
        <f t="shared" si="5"/>
        <v>0</v>
      </c>
      <c r="M62" s="23">
        <f t="shared" si="5"/>
        <v>0</v>
      </c>
      <c r="N62" s="23">
        <f t="shared" si="5"/>
        <v>0</v>
      </c>
      <c r="O62" s="23">
        <f t="shared" si="5"/>
        <v>0</v>
      </c>
      <c r="P62" s="23">
        <f t="shared" si="5"/>
        <v>0</v>
      </c>
      <c r="Q62" s="23">
        <f t="shared" si="5"/>
        <v>0</v>
      </c>
      <c r="R62" s="23">
        <f t="shared" si="5"/>
        <v>0</v>
      </c>
      <c r="S62" s="23">
        <f t="shared" si="5"/>
        <v>0</v>
      </c>
      <c r="T62" s="23">
        <f t="shared" si="5"/>
        <v>0</v>
      </c>
      <c r="U62" s="23">
        <f t="shared" si="5"/>
        <v>0</v>
      </c>
    </row>
    <row r="63" spans="1:21" hidden="1" x14ac:dyDescent="0.3">
      <c r="A63" s="23" t="s">
        <v>205</v>
      </c>
      <c r="B63" s="23">
        <v>48</v>
      </c>
      <c r="C63" s="23">
        <v>48</v>
      </c>
      <c r="D63" s="23">
        <v>48</v>
      </c>
      <c r="E63" s="23">
        <v>48</v>
      </c>
      <c r="F63" s="23">
        <v>48</v>
      </c>
      <c r="G63" s="23">
        <v>48</v>
      </c>
      <c r="H63" s="23">
        <v>48</v>
      </c>
      <c r="I63" s="23">
        <v>48</v>
      </c>
      <c r="J63" s="23">
        <v>48</v>
      </c>
      <c r="K63" s="23">
        <v>48</v>
      </c>
      <c r="L63" s="23">
        <v>48</v>
      </c>
      <c r="M63" s="23">
        <v>48</v>
      </c>
      <c r="N63" s="23">
        <v>48</v>
      </c>
      <c r="O63" s="23">
        <v>48</v>
      </c>
      <c r="P63" s="23">
        <v>48</v>
      </c>
      <c r="Q63" s="23">
        <v>48</v>
      </c>
      <c r="R63" s="23">
        <v>48</v>
      </c>
      <c r="S63" s="23">
        <v>48</v>
      </c>
      <c r="T63" s="23">
        <v>48</v>
      </c>
      <c r="U63" s="23">
        <v>48</v>
      </c>
    </row>
    <row r="64" spans="1:21" hidden="1" x14ac:dyDescent="0.3"/>
    <row r="65" spans="1:21" hidden="1" x14ac:dyDescent="0.3">
      <c r="A65" s="23" t="s">
        <v>206</v>
      </c>
      <c r="B65" s="64" t="str">
        <f>IF(B62=48,B61,"")</f>
        <v/>
      </c>
      <c r="C65" s="64" t="str">
        <f t="shared" ref="C65:U65" si="6">IF(C62=48,C61,"")</f>
        <v/>
      </c>
      <c r="D65" s="64" t="str">
        <f t="shared" si="6"/>
        <v/>
      </c>
      <c r="E65" s="64" t="str">
        <f t="shared" si="6"/>
        <v/>
      </c>
      <c r="F65" s="64" t="str">
        <f t="shared" si="6"/>
        <v/>
      </c>
      <c r="G65" s="64" t="str">
        <f t="shared" si="6"/>
        <v/>
      </c>
      <c r="H65" s="64" t="str">
        <f t="shared" si="6"/>
        <v/>
      </c>
      <c r="I65" s="64" t="str">
        <f t="shared" si="6"/>
        <v/>
      </c>
      <c r="J65" s="64" t="str">
        <f t="shared" si="6"/>
        <v/>
      </c>
      <c r="K65" s="64" t="str">
        <f t="shared" si="6"/>
        <v/>
      </c>
      <c r="L65" s="64" t="str">
        <f t="shared" si="6"/>
        <v/>
      </c>
      <c r="M65" s="64" t="str">
        <f t="shared" si="6"/>
        <v/>
      </c>
      <c r="N65" s="64" t="str">
        <f t="shared" si="6"/>
        <v/>
      </c>
      <c r="O65" s="64" t="str">
        <f t="shared" si="6"/>
        <v/>
      </c>
      <c r="P65" s="64" t="str">
        <f t="shared" si="6"/>
        <v/>
      </c>
      <c r="Q65" s="64" t="str">
        <f t="shared" si="6"/>
        <v/>
      </c>
      <c r="R65" s="64" t="str">
        <f t="shared" si="6"/>
        <v/>
      </c>
      <c r="S65" s="64" t="str">
        <f t="shared" si="6"/>
        <v/>
      </c>
      <c r="T65" s="64" t="str">
        <f t="shared" si="6"/>
        <v/>
      </c>
      <c r="U65" s="64" t="str">
        <f t="shared" si="6"/>
        <v/>
      </c>
    </row>
    <row r="66" spans="1:21" hidden="1" x14ac:dyDescent="0.3"/>
    <row r="67" spans="1:21" hidden="1" x14ac:dyDescent="0.3">
      <c r="B67" s="64" t="str">
        <f>B65</f>
        <v/>
      </c>
    </row>
    <row r="68" spans="1:21" hidden="1" x14ac:dyDescent="0.3">
      <c r="B68" s="64" t="str">
        <f>C65</f>
        <v/>
      </c>
    </row>
    <row r="69" spans="1:21" hidden="1" x14ac:dyDescent="0.3">
      <c r="B69" s="64" t="str">
        <f>D65</f>
        <v/>
      </c>
    </row>
    <row r="70" spans="1:21" hidden="1" x14ac:dyDescent="0.3">
      <c r="B70" s="64" t="str">
        <f>E65</f>
        <v/>
      </c>
    </row>
    <row r="71" spans="1:21" hidden="1" x14ac:dyDescent="0.3">
      <c r="B71" s="64" t="str">
        <f>F65</f>
        <v/>
      </c>
    </row>
    <row r="72" spans="1:21" hidden="1" x14ac:dyDescent="0.3">
      <c r="B72" s="64" t="str">
        <f>G65</f>
        <v/>
      </c>
    </row>
    <row r="73" spans="1:21" hidden="1" x14ac:dyDescent="0.3">
      <c r="B73" s="64" t="str">
        <f>H65</f>
        <v/>
      </c>
    </row>
    <row r="74" spans="1:21" hidden="1" x14ac:dyDescent="0.3">
      <c r="B74" s="64" t="str">
        <f>I65</f>
        <v/>
      </c>
    </row>
    <row r="75" spans="1:21" hidden="1" x14ac:dyDescent="0.3">
      <c r="B75" s="64" t="str">
        <f>J65</f>
        <v/>
      </c>
    </row>
    <row r="76" spans="1:21" hidden="1" x14ac:dyDescent="0.3">
      <c r="B76" s="64" t="str">
        <f>K65</f>
        <v/>
      </c>
    </row>
    <row r="77" spans="1:21" hidden="1" x14ac:dyDescent="0.3">
      <c r="B77" s="64" t="str">
        <f>L65</f>
        <v/>
      </c>
    </row>
    <row r="78" spans="1:21" hidden="1" x14ac:dyDescent="0.3">
      <c r="B78" s="64" t="str">
        <f>M65</f>
        <v/>
      </c>
    </row>
    <row r="79" spans="1:21" hidden="1" x14ac:dyDescent="0.3">
      <c r="B79" s="64" t="str">
        <f>N65</f>
        <v/>
      </c>
    </row>
    <row r="80" spans="1:21" hidden="1" x14ac:dyDescent="0.3">
      <c r="B80" s="64" t="str">
        <f>O65</f>
        <v/>
      </c>
    </row>
    <row r="81" spans="2:2" hidden="1" x14ac:dyDescent="0.3">
      <c r="B81" s="64" t="str">
        <f>P65</f>
        <v/>
      </c>
    </row>
    <row r="82" spans="2:2" hidden="1" x14ac:dyDescent="0.3">
      <c r="B82" s="64" t="str">
        <f>Q65</f>
        <v/>
      </c>
    </row>
    <row r="83" spans="2:2" hidden="1" x14ac:dyDescent="0.3">
      <c r="B83" s="64" t="str">
        <f>R65</f>
        <v/>
      </c>
    </row>
    <row r="84" spans="2:2" hidden="1" x14ac:dyDescent="0.3">
      <c r="B84" s="64" t="str">
        <f>S65</f>
        <v/>
      </c>
    </row>
    <row r="85" spans="2:2" hidden="1" x14ac:dyDescent="0.3">
      <c r="B85" s="64" t="str">
        <f>T65</f>
        <v/>
      </c>
    </row>
    <row r="86" spans="2:2" hidden="1" x14ac:dyDescent="0.3">
      <c r="B86" s="64" t="str">
        <f>U65</f>
        <v/>
      </c>
    </row>
    <row r="87" spans="2:2" hidden="1" x14ac:dyDescent="0.3">
      <c r="B87" s="23" t="e">
        <f>AVERAGE(B67:B86)</f>
        <v>#DIV/0!</v>
      </c>
    </row>
    <row r="88" spans="2:2" hidden="1" x14ac:dyDescent="0.3"/>
  </sheetData>
  <sheetProtection algorithmName="SHA-512" hashValue="QCD1RLX0Wjk1B1qy/OeIxNk2D9m8i8bbiGldSbH+P5CrRncRX5pdx8K06/QWPMr1qp2+zfRm3gHBsVJMuIUkew==" saltValue="rXo3Wbr41m/DihJAUzKWeg==" spinCount="100000" sheet="1" objects="1" scenarios="1"/>
  <protectedRanges>
    <protectedRange sqref="B4:U18 B20:U29 B31:U41 B43:U54" name="Range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Accepted values" prompt="Please enter a whole number between 1 and 5 - where is &quot;Never&quot; and 5 is &quot;Consistently - several times a day&quot;" xr:uid="{260D7E29-5D8D-4C94-9429-EB4874927A1C}">
          <x14:formula1>
            <xm:f>Codes!$G$1:$G$5</xm:f>
          </x14:formula1>
          <xm:sqref>B4:U18</xm:sqref>
        </x14:dataValidation>
        <x14:dataValidation type="list" allowBlank="1" showInputMessage="1" showErrorMessage="1" promptTitle="Accepted values" prompt="Please enter a value between 1 and 5 where 1 is &quot;Not at all likely&quot; and 5 is &quot;Very likely&quot;" xr:uid="{9520C4A2-DB0D-4A8D-AA72-9C91F83B3563}">
          <x14:formula1>
            <xm:f>Codes!$G$1:$G$5</xm:f>
          </x14:formula1>
          <xm:sqref>B20:U30</xm:sqref>
        </x14:dataValidation>
        <x14:dataValidation type="list" allowBlank="1" showInputMessage="1" showErrorMessage="1" promptTitle="Accepted values" prompt="Please enter a value between 1 and 5 where 1 is &quot;Never&quot; and 5 is &quot;Always&quot;" xr:uid="{29805B3F-8F27-4ED5-A732-F35D79321DE6}">
          <x14:formula1>
            <xm:f>Codes!$G$1:$G$5</xm:f>
          </x14:formula1>
          <xm:sqref>B31:U41</xm:sqref>
        </x14:dataValidation>
        <x14:dataValidation type="list" allowBlank="1" showInputMessage="1" showErrorMessage="1" promptTitle="Accepted values" prompt="Please select a value from 1 &quot;Not at all&quot; to 5 &quot;Frequently&quot;" xr:uid="{0354CC00-5EE7-4710-B8B5-66852AB34CB6}">
          <x14:formula1>
            <xm:f>Codes!$G$1:$G$5</xm:f>
          </x14:formula1>
          <xm:sqref>B43:U49</xm:sqref>
        </x14:dataValidation>
        <x14:dataValidation type="list" allowBlank="1" showInputMessage="1" showErrorMessage="1" promptTitle="Accepted values" prompt="Please select a value from 1 &quot;Strongly disagree&quot; to 5 &quot;Strongly agree&quot;" xr:uid="{B12A20C5-B62A-414E-BBE3-AA0E65FA1F58}">
          <x14:formula1>
            <xm:f>Codes!$G$1:$G$5</xm:f>
          </x14:formula1>
          <xm:sqref>B50:U54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8A596-F7AA-479A-A3AF-ACAC9F4131B5}">
  <sheetPr>
    <tabColor rgb="FF00B050"/>
  </sheetPr>
  <dimension ref="A1:U88"/>
  <sheetViews>
    <sheetView topLeftCell="A42" workbookViewId="0">
      <selection activeCell="B43" sqref="B43:B44"/>
    </sheetView>
  </sheetViews>
  <sheetFormatPr defaultRowHeight="14.4" x14ac:dyDescent="0.3"/>
  <cols>
    <col min="1" max="1" width="31.77734375" style="23" customWidth="1"/>
    <col min="2" max="21" width="15.77734375" style="23" customWidth="1"/>
  </cols>
  <sheetData>
    <row r="1" spans="1:21" x14ac:dyDescent="0.3">
      <c r="A1" s="21" t="s">
        <v>100</v>
      </c>
      <c r="B1" s="30" t="str">
        <f>IF('Programme Delivery Data'!$B$3&gt;0,CONCATENATE('Programme Delivery Data'!$B$3,'Programme Delivery Data'!$U$3,'Programme Delivery Data'!$C$3),"")</f>
        <v/>
      </c>
      <c r="C1" s="30" t="str">
        <f>IF('Programme Delivery Data'!$B$4&gt;0,CONCATENATE('Programme Delivery Data'!$B$4,'Programme Delivery Data'!$U$4,'Programme Delivery Data'!$C$4),"")</f>
        <v/>
      </c>
      <c r="D1" s="30" t="str">
        <f>IF('Programme Delivery Data'!$B$5&gt;0,CONCATENATE('Programme Delivery Data'!$B$5,'Programme Delivery Data'!$U$5,'Programme Delivery Data'!$C$5),"")</f>
        <v/>
      </c>
      <c r="E1" s="30" t="str">
        <f>IF('Programme Delivery Data'!$B$6&gt;0,CONCATENATE('Programme Delivery Data'!$B$6,'Programme Delivery Data'!$U$6,'Programme Delivery Data'!$C$6),"")</f>
        <v/>
      </c>
      <c r="F1" s="30" t="str">
        <f>IF('Programme Delivery Data'!$B$7&gt;0,CONCATENATE('Programme Delivery Data'!$B$7,'Programme Delivery Data'!$U$7,'Programme Delivery Data'!$C$7),"")</f>
        <v/>
      </c>
      <c r="G1" s="30" t="str">
        <f>IF('Programme Delivery Data'!$B$8&gt;0,CONCATENATE('Programme Delivery Data'!$B$8,'Programme Delivery Data'!$U$8,'Programme Delivery Data'!$C$8),"")</f>
        <v/>
      </c>
      <c r="H1" s="30" t="str">
        <f>IF('Programme Delivery Data'!$B$9&gt;0,CONCATENATE('Programme Delivery Data'!$B$9,'Programme Delivery Data'!$U$9,'Programme Delivery Data'!$C$9),"")</f>
        <v/>
      </c>
      <c r="I1" s="30" t="str">
        <f>IF('Programme Delivery Data'!$B$10&gt;0,CONCATENATE('Programme Delivery Data'!$B$10,'Programme Delivery Data'!$U$10,'Programme Delivery Data'!$C$10),"")</f>
        <v/>
      </c>
      <c r="J1" s="30" t="str">
        <f>IF('Programme Delivery Data'!$B$11&gt;0,CONCATENATE('Programme Delivery Data'!$B$11,'Programme Delivery Data'!$U$11,'Programme Delivery Data'!$C$11),"")</f>
        <v/>
      </c>
      <c r="K1" s="30" t="str">
        <f>IF('Programme Delivery Data'!$B$12&gt;0,CONCATENATE('Programme Delivery Data'!$B$12,'Programme Delivery Data'!$U$12,'Programme Delivery Data'!$C$12),"")</f>
        <v/>
      </c>
      <c r="L1" s="30" t="str">
        <f>IF('Programme Delivery Data'!$B$13&gt;0,CONCATENATE('Programme Delivery Data'!$B$13,'Programme Delivery Data'!$U$13,'Programme Delivery Data'!$C$13),"")</f>
        <v/>
      </c>
      <c r="M1" s="30" t="str">
        <f>IF('Programme Delivery Data'!$B$14&gt;0,CONCATENATE('Programme Delivery Data'!$B$14,'Programme Delivery Data'!$U$14,'Programme Delivery Data'!$C$14),"")</f>
        <v/>
      </c>
      <c r="N1" s="30" t="str">
        <f>IF('Programme Delivery Data'!$B$15&gt;0,CONCATENATE('Programme Delivery Data'!$B$15,'Programme Delivery Data'!$U$15,'Programme Delivery Data'!$C$15),"")</f>
        <v/>
      </c>
      <c r="O1" s="30" t="str">
        <f>IF('Programme Delivery Data'!$B$16&gt;0,CONCATENATE('Programme Delivery Data'!$B$16,'Programme Delivery Data'!$U$16,'Programme Delivery Data'!$C$16),"")</f>
        <v/>
      </c>
      <c r="P1" s="30" t="str">
        <f>IF('Programme Delivery Data'!$B$17&gt;0,CONCATENATE('Programme Delivery Data'!$B$17,'Programme Delivery Data'!$U$17,'Programme Delivery Data'!$C$17),"")</f>
        <v/>
      </c>
      <c r="Q1" s="30" t="str">
        <f>IF('Programme Delivery Data'!$B$18&gt;0,CONCATENATE('Programme Delivery Data'!$B$18,'Programme Delivery Data'!$U$18,'Programme Delivery Data'!$C$18),"")</f>
        <v/>
      </c>
      <c r="R1" s="30" t="str">
        <f>IF('Programme Delivery Data'!$B$19&gt;0,CONCATENATE('Programme Delivery Data'!$B$19,'Programme Delivery Data'!$U$19,'Programme Delivery Data'!$C$19),"")</f>
        <v/>
      </c>
      <c r="S1" s="30" t="str">
        <f>IF('Programme Delivery Data'!$B$20&gt;0,CONCATENATE('Programme Delivery Data'!$B$20,'Programme Delivery Data'!$U$20,'Programme Delivery Data'!$C$20),"")</f>
        <v/>
      </c>
      <c r="T1" s="30" t="str">
        <f>IF('Programme Delivery Data'!$B$21&gt;0,CONCATENATE('Programme Delivery Data'!$B$21,'Programme Delivery Data'!$U$21,'Programme Delivery Data'!$C$21),"")</f>
        <v/>
      </c>
      <c r="U1" s="30" t="str">
        <f>IF('Programme Delivery Data'!$B$22&gt;0,CONCATENATE('Programme Delivery Data'!$B$22,'Programme Delivery Data'!$U$22,'Programme Delivery Data'!$C$22),"")</f>
        <v/>
      </c>
    </row>
    <row r="2" spans="1:21" x14ac:dyDescent="0.3">
      <c r="A2" s="21" t="s">
        <v>101</v>
      </c>
      <c r="B2" s="30">
        <f>'Programme Delivery Data'!$A$3</f>
        <v>1</v>
      </c>
      <c r="C2" s="30">
        <f>'Programme Delivery Data'!$A$4</f>
        <v>2</v>
      </c>
      <c r="D2" s="30">
        <f>'Programme Delivery Data'!$A$5</f>
        <v>3</v>
      </c>
      <c r="E2" s="30">
        <f>'Programme Delivery Data'!$A$6</f>
        <v>4</v>
      </c>
      <c r="F2" s="30">
        <f>'Programme Delivery Data'!$A$7</f>
        <v>5</v>
      </c>
      <c r="G2" s="30">
        <f>'Programme Delivery Data'!$A$8</f>
        <v>6</v>
      </c>
      <c r="H2" s="30">
        <f>'Programme Delivery Data'!$A$9</f>
        <v>7</v>
      </c>
      <c r="I2" s="30">
        <f>'Programme Delivery Data'!$A$10</f>
        <v>8</v>
      </c>
      <c r="J2" s="30">
        <f>'Programme Delivery Data'!$A$11</f>
        <v>9</v>
      </c>
      <c r="K2" s="30">
        <f>'Programme Delivery Data'!$A$12</f>
        <v>10</v>
      </c>
      <c r="L2" s="30">
        <f>'Programme Delivery Data'!$A$13</f>
        <v>11</v>
      </c>
      <c r="M2" s="30">
        <f>'Programme Delivery Data'!$A$14</f>
        <v>12</v>
      </c>
      <c r="N2" s="30">
        <f>'Programme Delivery Data'!$A$15</f>
        <v>13</v>
      </c>
      <c r="O2" s="30">
        <f>'Programme Delivery Data'!$A$16</f>
        <v>14</v>
      </c>
      <c r="P2" s="30">
        <f>'Programme Delivery Data'!$A$17</f>
        <v>15</v>
      </c>
      <c r="Q2" s="30">
        <f>'Programme Delivery Data'!$A$18</f>
        <v>16</v>
      </c>
      <c r="R2" s="30">
        <f>'Programme Delivery Data'!$A$19</f>
        <v>17</v>
      </c>
      <c r="S2" s="30">
        <f>'Programme Delivery Data'!$A$20</f>
        <v>18</v>
      </c>
      <c r="T2" s="30">
        <f>'Programme Delivery Data'!$A$21</f>
        <v>19</v>
      </c>
      <c r="U2" s="30">
        <f>'Programme Delivery Data'!$A$22</f>
        <v>20</v>
      </c>
    </row>
    <row r="3" spans="1:21" x14ac:dyDescent="0.3">
      <c r="A3" s="22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28.8" x14ac:dyDescent="0.3">
      <c r="A4" s="24" t="s">
        <v>49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x14ac:dyDescent="0.3">
      <c r="A5" s="24" t="s">
        <v>50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3">
      <c r="A6" s="24" t="s">
        <v>51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x14ac:dyDescent="0.3">
      <c r="A7" s="24" t="s">
        <v>52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8.8" x14ac:dyDescent="0.3">
      <c r="A8" s="24" t="s">
        <v>53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43.2" x14ac:dyDescent="0.3">
      <c r="A9" s="24" t="s">
        <v>54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21" ht="28.8" x14ac:dyDescent="0.3">
      <c r="A10" s="24" t="s">
        <v>55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21" ht="28.8" x14ac:dyDescent="0.3">
      <c r="A11" s="24" t="s">
        <v>56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</row>
    <row r="12" spans="1:21" x14ac:dyDescent="0.3">
      <c r="A12" s="24" t="s">
        <v>57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x14ac:dyDescent="0.3">
      <c r="A13" s="24" t="s">
        <v>58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x14ac:dyDescent="0.3">
      <c r="A14" s="24" t="s">
        <v>59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28.8" x14ac:dyDescent="0.3">
      <c r="A15" s="24" t="s">
        <v>60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28.8" x14ac:dyDescent="0.3">
      <c r="A16" s="24" t="s">
        <v>61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x14ac:dyDescent="0.3">
      <c r="A17" s="24" t="s">
        <v>62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ht="28.8" x14ac:dyDescent="0.3">
      <c r="A18" s="24" t="s">
        <v>63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25" t="s">
        <v>64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28.8" x14ac:dyDescent="0.3">
      <c r="A20" s="24" t="s">
        <v>65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28.8" x14ac:dyDescent="0.3">
      <c r="A21" s="24" t="s">
        <v>66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43.2" x14ac:dyDescent="0.3">
      <c r="A22" s="24" t="s">
        <v>67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28.8" x14ac:dyDescent="0.3">
      <c r="A23" s="24" t="s">
        <v>68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43.2" x14ac:dyDescent="0.3">
      <c r="A24" s="24" t="s">
        <v>69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28.8" x14ac:dyDescent="0.3">
      <c r="A25" s="24" t="s">
        <v>70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x14ac:dyDescent="0.3">
      <c r="A26" s="24" t="s">
        <v>71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ht="28.8" x14ac:dyDescent="0.3">
      <c r="A27" s="24" t="s">
        <v>72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28.8" x14ac:dyDescent="0.3">
      <c r="A28" s="24" t="s">
        <v>73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28.8" x14ac:dyDescent="0.3">
      <c r="A29" s="24" t="s">
        <v>74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x14ac:dyDescent="0.3">
      <c r="A30" s="25" t="s">
        <v>75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43.2" x14ac:dyDescent="0.3">
      <c r="A31" s="24" t="s">
        <v>76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ht="43.2" x14ac:dyDescent="0.3">
      <c r="A32" s="24" t="s">
        <v>77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ht="28.8" x14ac:dyDescent="0.3">
      <c r="A33" s="24" t="s">
        <v>78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43.2" x14ac:dyDescent="0.3">
      <c r="A34" s="24" t="s">
        <v>79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57.6" x14ac:dyDescent="0.3">
      <c r="A35" s="24" t="s">
        <v>80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57.6" x14ac:dyDescent="0.3">
      <c r="A36" s="24" t="s">
        <v>81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1:21" ht="28.8" x14ac:dyDescent="0.3">
      <c r="A37" s="24" t="s">
        <v>82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21" x14ac:dyDescent="0.3">
      <c r="A38" s="24" t="s">
        <v>83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ht="57.6" x14ac:dyDescent="0.3">
      <c r="A39" s="24" t="s">
        <v>84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ht="43.2" x14ac:dyDescent="0.3">
      <c r="A40" s="24" t="s">
        <v>85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  <row r="41" spans="1:21" ht="28.8" x14ac:dyDescent="0.3">
      <c r="A41" s="24" t="s">
        <v>86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</row>
    <row r="42" spans="1:21" x14ac:dyDescent="0.3">
      <c r="A42" s="25" t="s">
        <v>87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</row>
    <row r="43" spans="1:21" ht="28.8" x14ac:dyDescent="0.3">
      <c r="A43" s="24" t="s">
        <v>88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21" ht="28.8" x14ac:dyDescent="0.3">
      <c r="A44" s="24" t="s">
        <v>89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21" ht="28.8" x14ac:dyDescent="0.3">
      <c r="A45" s="24" t="s">
        <v>90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21" ht="43.2" x14ac:dyDescent="0.3">
      <c r="A46" s="24" t="s">
        <v>91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21" ht="28.8" x14ac:dyDescent="0.3">
      <c r="A47" s="24" t="s">
        <v>92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1:21" ht="28.8" x14ac:dyDescent="0.3">
      <c r="A48" s="24" t="s">
        <v>93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</row>
    <row r="49" spans="1:21" ht="43.2" x14ac:dyDescent="0.3">
      <c r="A49" s="24" t="s">
        <v>94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1:21" x14ac:dyDescent="0.3">
      <c r="A50" s="24" t="s">
        <v>95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</row>
    <row r="51" spans="1:21" ht="43.2" x14ac:dyDescent="0.3">
      <c r="A51" s="24" t="s">
        <v>96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</row>
    <row r="52" spans="1:21" ht="28.8" x14ac:dyDescent="0.3">
      <c r="A52" s="24" t="s">
        <v>97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</row>
    <row r="53" spans="1:21" x14ac:dyDescent="0.3">
      <c r="A53" s="24" t="s">
        <v>98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</row>
    <row r="54" spans="1:21" x14ac:dyDescent="0.3">
      <c r="A54" s="24" t="s">
        <v>99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</row>
    <row r="55" spans="1:21" hidden="1" x14ac:dyDescent="0.3"/>
    <row r="56" spans="1:21" hidden="1" x14ac:dyDescent="0.3"/>
    <row r="57" spans="1:21" hidden="1" x14ac:dyDescent="0.3">
      <c r="A57" s="22" t="s">
        <v>48</v>
      </c>
      <c r="B57" s="23">
        <f>B4+B5+B6+B7+(6-B8)+B9+B10+B11+B12+B13+B14+(6-B15)+B16+B17+B18</f>
        <v>12</v>
      </c>
      <c r="C57" s="23">
        <f t="shared" ref="C57:U57" si="0">C4+C5+C6+C7+(6-C8)+C9+C10+C11+C12+C13+C14+(6-C15)+C16+C17+C18</f>
        <v>12</v>
      </c>
      <c r="D57" s="23">
        <f t="shared" si="0"/>
        <v>12</v>
      </c>
      <c r="E57" s="23">
        <f t="shared" si="0"/>
        <v>12</v>
      </c>
      <c r="F57" s="23">
        <f t="shared" si="0"/>
        <v>12</v>
      </c>
      <c r="G57" s="23">
        <f t="shared" si="0"/>
        <v>12</v>
      </c>
      <c r="H57" s="23">
        <f t="shared" si="0"/>
        <v>12</v>
      </c>
      <c r="I57" s="23">
        <f t="shared" si="0"/>
        <v>12</v>
      </c>
      <c r="J57" s="23">
        <f t="shared" si="0"/>
        <v>12</v>
      </c>
      <c r="K57" s="23">
        <f t="shared" si="0"/>
        <v>12</v>
      </c>
      <c r="L57" s="23">
        <f t="shared" si="0"/>
        <v>12</v>
      </c>
      <c r="M57" s="23">
        <f t="shared" si="0"/>
        <v>12</v>
      </c>
      <c r="N57" s="23">
        <f t="shared" si="0"/>
        <v>12</v>
      </c>
      <c r="O57" s="23">
        <f t="shared" si="0"/>
        <v>12</v>
      </c>
      <c r="P57" s="23">
        <f t="shared" si="0"/>
        <v>12</v>
      </c>
      <c r="Q57" s="23">
        <f t="shared" si="0"/>
        <v>12</v>
      </c>
      <c r="R57" s="23">
        <f t="shared" si="0"/>
        <v>12</v>
      </c>
      <c r="S57" s="23">
        <f t="shared" si="0"/>
        <v>12</v>
      </c>
      <c r="T57" s="23">
        <f t="shared" si="0"/>
        <v>12</v>
      </c>
      <c r="U57" s="23">
        <f t="shared" si="0"/>
        <v>12</v>
      </c>
    </row>
    <row r="58" spans="1:21" hidden="1" x14ac:dyDescent="0.3">
      <c r="A58" s="25" t="s">
        <v>64</v>
      </c>
      <c r="B58" s="23">
        <f>(6-B20)+B21+B22+B23+B24+B25+B26+B27+(6-B28)+B29</f>
        <v>12</v>
      </c>
      <c r="C58" s="23">
        <f t="shared" ref="C58:U58" si="1">(6-C20)+C21+C22+C23+C24+C25+C26+C27+(6-C28)+C29</f>
        <v>12</v>
      </c>
      <c r="D58" s="23">
        <f t="shared" si="1"/>
        <v>12</v>
      </c>
      <c r="E58" s="23">
        <f t="shared" si="1"/>
        <v>12</v>
      </c>
      <c r="F58" s="23">
        <f t="shared" si="1"/>
        <v>12</v>
      </c>
      <c r="G58" s="23">
        <f t="shared" si="1"/>
        <v>12</v>
      </c>
      <c r="H58" s="23">
        <f t="shared" si="1"/>
        <v>12</v>
      </c>
      <c r="I58" s="23">
        <f t="shared" si="1"/>
        <v>12</v>
      </c>
      <c r="J58" s="23">
        <f t="shared" si="1"/>
        <v>12</v>
      </c>
      <c r="K58" s="23">
        <f t="shared" si="1"/>
        <v>12</v>
      </c>
      <c r="L58" s="23">
        <f t="shared" si="1"/>
        <v>12</v>
      </c>
      <c r="M58" s="23">
        <f t="shared" si="1"/>
        <v>12</v>
      </c>
      <c r="N58" s="23">
        <f t="shared" si="1"/>
        <v>12</v>
      </c>
      <c r="O58" s="23">
        <f t="shared" si="1"/>
        <v>12</v>
      </c>
      <c r="P58" s="23">
        <f t="shared" si="1"/>
        <v>12</v>
      </c>
      <c r="Q58" s="23">
        <f t="shared" si="1"/>
        <v>12</v>
      </c>
      <c r="R58" s="23">
        <f t="shared" si="1"/>
        <v>12</v>
      </c>
      <c r="S58" s="23">
        <f t="shared" si="1"/>
        <v>12</v>
      </c>
      <c r="T58" s="23">
        <f t="shared" si="1"/>
        <v>12</v>
      </c>
      <c r="U58" s="23">
        <f t="shared" si="1"/>
        <v>12</v>
      </c>
    </row>
    <row r="59" spans="1:21" hidden="1" x14ac:dyDescent="0.3">
      <c r="A59" s="25" t="s">
        <v>75</v>
      </c>
      <c r="B59" s="23">
        <f>B31+B32+(6-B33)+B34+B35+B36+(6-B37)+B38+B39+B40+B41</f>
        <v>12</v>
      </c>
      <c r="C59" s="23">
        <f t="shared" ref="C59:U59" si="2">C31+C32+(6-C33)+C34+C35+C36+(6-C37)+C38+C39+C40+C41</f>
        <v>12</v>
      </c>
      <c r="D59" s="23">
        <f t="shared" si="2"/>
        <v>12</v>
      </c>
      <c r="E59" s="23">
        <f t="shared" si="2"/>
        <v>12</v>
      </c>
      <c r="F59" s="23">
        <f t="shared" si="2"/>
        <v>12</v>
      </c>
      <c r="G59" s="23">
        <f t="shared" si="2"/>
        <v>12</v>
      </c>
      <c r="H59" s="23">
        <f t="shared" si="2"/>
        <v>12</v>
      </c>
      <c r="I59" s="23">
        <f t="shared" si="2"/>
        <v>12</v>
      </c>
      <c r="J59" s="23">
        <f t="shared" si="2"/>
        <v>12</v>
      </c>
      <c r="K59" s="23">
        <f t="shared" si="2"/>
        <v>12</v>
      </c>
      <c r="L59" s="23">
        <f t="shared" si="2"/>
        <v>12</v>
      </c>
      <c r="M59" s="23">
        <f t="shared" si="2"/>
        <v>12</v>
      </c>
      <c r="N59" s="23">
        <f t="shared" si="2"/>
        <v>12</v>
      </c>
      <c r="O59" s="23">
        <f t="shared" si="2"/>
        <v>12</v>
      </c>
      <c r="P59" s="23">
        <f t="shared" si="2"/>
        <v>12</v>
      </c>
      <c r="Q59" s="23">
        <f t="shared" si="2"/>
        <v>12</v>
      </c>
      <c r="R59" s="23">
        <f t="shared" si="2"/>
        <v>12</v>
      </c>
      <c r="S59" s="23">
        <f t="shared" si="2"/>
        <v>12</v>
      </c>
      <c r="T59" s="23">
        <f t="shared" si="2"/>
        <v>12</v>
      </c>
      <c r="U59" s="23">
        <f t="shared" si="2"/>
        <v>12</v>
      </c>
    </row>
    <row r="60" spans="1:21" hidden="1" x14ac:dyDescent="0.3">
      <c r="A60" s="25" t="s">
        <v>87</v>
      </c>
      <c r="B60" s="23">
        <f>B43+B44+B45+B46+B47+B48+B49+B50+(6-B51)+(6-B52)+B53+B54</f>
        <v>12</v>
      </c>
      <c r="C60" s="23">
        <f t="shared" ref="C60:U60" si="3">C43+C44+C45+C46+C47+C48+C49+C50+(6-C51)+(6-C52)+C53+C54</f>
        <v>12</v>
      </c>
      <c r="D60" s="23">
        <f t="shared" si="3"/>
        <v>12</v>
      </c>
      <c r="E60" s="23">
        <f t="shared" si="3"/>
        <v>12</v>
      </c>
      <c r="F60" s="23">
        <f t="shared" si="3"/>
        <v>12</v>
      </c>
      <c r="G60" s="23">
        <f t="shared" si="3"/>
        <v>12</v>
      </c>
      <c r="H60" s="23">
        <f t="shared" si="3"/>
        <v>12</v>
      </c>
      <c r="I60" s="23">
        <f t="shared" si="3"/>
        <v>12</v>
      </c>
      <c r="J60" s="23">
        <f t="shared" si="3"/>
        <v>12</v>
      </c>
      <c r="K60" s="23">
        <f t="shared" si="3"/>
        <v>12</v>
      </c>
      <c r="L60" s="23">
        <f t="shared" si="3"/>
        <v>12</v>
      </c>
      <c r="M60" s="23">
        <f t="shared" si="3"/>
        <v>12</v>
      </c>
      <c r="N60" s="23">
        <f t="shared" si="3"/>
        <v>12</v>
      </c>
      <c r="O60" s="23">
        <f t="shared" si="3"/>
        <v>12</v>
      </c>
      <c r="P60" s="23">
        <f t="shared" si="3"/>
        <v>12</v>
      </c>
      <c r="Q60" s="23">
        <f t="shared" si="3"/>
        <v>12</v>
      </c>
      <c r="R60" s="23">
        <f t="shared" si="3"/>
        <v>12</v>
      </c>
      <c r="S60" s="23">
        <f t="shared" si="3"/>
        <v>12</v>
      </c>
      <c r="T60" s="23">
        <f t="shared" si="3"/>
        <v>12</v>
      </c>
      <c r="U60" s="23">
        <f t="shared" si="3"/>
        <v>12</v>
      </c>
    </row>
    <row r="61" spans="1:21" hidden="1" x14ac:dyDescent="0.3">
      <c r="A61" s="25" t="s">
        <v>204</v>
      </c>
      <c r="B61" s="23">
        <f>SUM(B57:B60)</f>
        <v>48</v>
      </c>
      <c r="C61" s="23">
        <f t="shared" ref="C61:U61" si="4">SUM(C57:C60)</f>
        <v>48</v>
      </c>
      <c r="D61" s="23">
        <f t="shared" si="4"/>
        <v>48</v>
      </c>
      <c r="E61" s="23">
        <f t="shared" si="4"/>
        <v>48</v>
      </c>
      <c r="F61" s="23">
        <f t="shared" si="4"/>
        <v>48</v>
      </c>
      <c r="G61" s="23">
        <f t="shared" si="4"/>
        <v>48</v>
      </c>
      <c r="H61" s="23">
        <f t="shared" si="4"/>
        <v>48</v>
      </c>
      <c r="I61" s="23">
        <f t="shared" si="4"/>
        <v>48</v>
      </c>
      <c r="J61" s="23">
        <f t="shared" si="4"/>
        <v>48</v>
      </c>
      <c r="K61" s="23">
        <f t="shared" si="4"/>
        <v>48</v>
      </c>
      <c r="L61" s="23">
        <f t="shared" si="4"/>
        <v>48</v>
      </c>
      <c r="M61" s="23">
        <f t="shared" si="4"/>
        <v>48</v>
      </c>
      <c r="N61" s="23">
        <f t="shared" si="4"/>
        <v>48</v>
      </c>
      <c r="O61" s="23">
        <f t="shared" si="4"/>
        <v>48</v>
      </c>
      <c r="P61" s="23">
        <f t="shared" si="4"/>
        <v>48</v>
      </c>
      <c r="Q61" s="23">
        <f t="shared" si="4"/>
        <v>48</v>
      </c>
      <c r="R61" s="23">
        <f t="shared" si="4"/>
        <v>48</v>
      </c>
      <c r="S61" s="23">
        <f t="shared" si="4"/>
        <v>48</v>
      </c>
      <c r="T61" s="23">
        <f t="shared" si="4"/>
        <v>48</v>
      </c>
      <c r="U61" s="23">
        <f t="shared" si="4"/>
        <v>48</v>
      </c>
    </row>
    <row r="62" spans="1:21" hidden="1" x14ac:dyDescent="0.3">
      <c r="A62" s="23" t="s">
        <v>203</v>
      </c>
      <c r="B62" s="23">
        <f>COUNT(B43:B54,B31:B41,B20:B29,B4:B18)</f>
        <v>0</v>
      </c>
      <c r="C62" s="23">
        <f t="shared" ref="C62:U62" si="5">COUNT(C43:C54,C31:C41,C20:C29,C4:C18)</f>
        <v>0</v>
      </c>
      <c r="D62" s="23">
        <f t="shared" si="5"/>
        <v>0</v>
      </c>
      <c r="E62" s="23">
        <f t="shared" si="5"/>
        <v>0</v>
      </c>
      <c r="F62" s="23">
        <f t="shared" si="5"/>
        <v>0</v>
      </c>
      <c r="G62" s="23">
        <f t="shared" si="5"/>
        <v>0</v>
      </c>
      <c r="H62" s="23">
        <f t="shared" si="5"/>
        <v>0</v>
      </c>
      <c r="I62" s="23">
        <f t="shared" si="5"/>
        <v>0</v>
      </c>
      <c r="J62" s="23">
        <f t="shared" si="5"/>
        <v>0</v>
      </c>
      <c r="K62" s="23">
        <f t="shared" si="5"/>
        <v>0</v>
      </c>
      <c r="L62" s="23">
        <f t="shared" si="5"/>
        <v>0</v>
      </c>
      <c r="M62" s="23">
        <f t="shared" si="5"/>
        <v>0</v>
      </c>
      <c r="N62" s="23">
        <f t="shared" si="5"/>
        <v>0</v>
      </c>
      <c r="O62" s="23">
        <f t="shared" si="5"/>
        <v>0</v>
      </c>
      <c r="P62" s="23">
        <f t="shared" si="5"/>
        <v>0</v>
      </c>
      <c r="Q62" s="23">
        <f t="shared" si="5"/>
        <v>0</v>
      </c>
      <c r="R62" s="23">
        <f t="shared" si="5"/>
        <v>0</v>
      </c>
      <c r="S62" s="23">
        <f t="shared" si="5"/>
        <v>0</v>
      </c>
      <c r="T62" s="23">
        <f t="shared" si="5"/>
        <v>0</v>
      </c>
      <c r="U62" s="23">
        <f t="shared" si="5"/>
        <v>0</v>
      </c>
    </row>
    <row r="63" spans="1:21" hidden="1" x14ac:dyDescent="0.3">
      <c r="A63" s="23" t="s">
        <v>205</v>
      </c>
      <c r="B63" s="23">
        <v>48</v>
      </c>
      <c r="C63" s="23">
        <v>48</v>
      </c>
      <c r="D63" s="23">
        <v>48</v>
      </c>
      <c r="E63" s="23">
        <v>48</v>
      </c>
      <c r="F63" s="23">
        <v>48</v>
      </c>
      <c r="G63" s="23">
        <v>48</v>
      </c>
      <c r="H63" s="23">
        <v>48</v>
      </c>
      <c r="I63" s="23">
        <v>48</v>
      </c>
      <c r="J63" s="23">
        <v>48</v>
      </c>
      <c r="K63" s="23">
        <v>48</v>
      </c>
      <c r="L63" s="23">
        <v>48</v>
      </c>
      <c r="M63" s="23">
        <v>48</v>
      </c>
      <c r="N63" s="23">
        <v>48</v>
      </c>
      <c r="O63" s="23">
        <v>48</v>
      </c>
      <c r="P63" s="23">
        <v>48</v>
      </c>
      <c r="Q63" s="23">
        <v>48</v>
      </c>
      <c r="R63" s="23">
        <v>48</v>
      </c>
      <c r="S63" s="23">
        <v>48</v>
      </c>
      <c r="T63" s="23">
        <v>48</v>
      </c>
      <c r="U63" s="23">
        <v>48</v>
      </c>
    </row>
    <row r="64" spans="1:21" hidden="1" x14ac:dyDescent="0.3"/>
    <row r="65" spans="1:21" hidden="1" x14ac:dyDescent="0.3">
      <c r="A65" s="23" t="s">
        <v>206</v>
      </c>
      <c r="B65" s="64" t="str">
        <f>IF(B62=48,B61,"")</f>
        <v/>
      </c>
      <c r="C65" s="64" t="str">
        <f t="shared" ref="C65:U65" si="6">IF(C62=48,C61,"")</f>
        <v/>
      </c>
      <c r="D65" s="64" t="str">
        <f t="shared" si="6"/>
        <v/>
      </c>
      <c r="E65" s="64" t="str">
        <f t="shared" si="6"/>
        <v/>
      </c>
      <c r="F65" s="64" t="str">
        <f t="shared" si="6"/>
        <v/>
      </c>
      <c r="G65" s="64" t="str">
        <f t="shared" si="6"/>
        <v/>
      </c>
      <c r="H65" s="64" t="str">
        <f t="shared" si="6"/>
        <v/>
      </c>
      <c r="I65" s="64" t="str">
        <f t="shared" si="6"/>
        <v/>
      </c>
      <c r="J65" s="64" t="str">
        <f t="shared" si="6"/>
        <v/>
      </c>
      <c r="K65" s="64" t="str">
        <f t="shared" si="6"/>
        <v/>
      </c>
      <c r="L65" s="64" t="str">
        <f t="shared" si="6"/>
        <v/>
      </c>
      <c r="M65" s="64" t="str">
        <f t="shared" si="6"/>
        <v/>
      </c>
      <c r="N65" s="64" t="str">
        <f t="shared" si="6"/>
        <v/>
      </c>
      <c r="O65" s="64" t="str">
        <f t="shared" si="6"/>
        <v/>
      </c>
      <c r="P65" s="64" t="str">
        <f t="shared" si="6"/>
        <v/>
      </c>
      <c r="Q65" s="64" t="str">
        <f t="shared" si="6"/>
        <v/>
      </c>
      <c r="R65" s="64" t="str">
        <f t="shared" si="6"/>
        <v/>
      </c>
      <c r="S65" s="64" t="str">
        <f t="shared" si="6"/>
        <v/>
      </c>
      <c r="T65" s="64" t="str">
        <f t="shared" si="6"/>
        <v/>
      </c>
      <c r="U65" s="64" t="str">
        <f t="shared" si="6"/>
        <v/>
      </c>
    </row>
    <row r="66" spans="1:21" hidden="1" x14ac:dyDescent="0.3"/>
    <row r="67" spans="1:21" hidden="1" x14ac:dyDescent="0.3">
      <c r="B67" s="64" t="str">
        <f>B65</f>
        <v/>
      </c>
    </row>
    <row r="68" spans="1:21" hidden="1" x14ac:dyDescent="0.3">
      <c r="B68" s="64" t="str">
        <f>C65</f>
        <v/>
      </c>
    </row>
    <row r="69" spans="1:21" hidden="1" x14ac:dyDescent="0.3">
      <c r="B69" s="64" t="str">
        <f>D65</f>
        <v/>
      </c>
    </row>
    <row r="70" spans="1:21" hidden="1" x14ac:dyDescent="0.3">
      <c r="B70" s="64" t="str">
        <f>E65</f>
        <v/>
      </c>
    </row>
    <row r="71" spans="1:21" hidden="1" x14ac:dyDescent="0.3">
      <c r="B71" s="64" t="str">
        <f>F65</f>
        <v/>
      </c>
    </row>
    <row r="72" spans="1:21" hidden="1" x14ac:dyDescent="0.3">
      <c r="B72" s="64" t="str">
        <f>G65</f>
        <v/>
      </c>
    </row>
    <row r="73" spans="1:21" hidden="1" x14ac:dyDescent="0.3">
      <c r="B73" s="64" t="str">
        <f>H65</f>
        <v/>
      </c>
    </row>
    <row r="74" spans="1:21" hidden="1" x14ac:dyDescent="0.3">
      <c r="B74" s="64" t="str">
        <f>I65</f>
        <v/>
      </c>
    </row>
    <row r="75" spans="1:21" hidden="1" x14ac:dyDescent="0.3">
      <c r="B75" s="64" t="str">
        <f>J65</f>
        <v/>
      </c>
    </row>
    <row r="76" spans="1:21" hidden="1" x14ac:dyDescent="0.3">
      <c r="B76" s="64" t="str">
        <f>K65</f>
        <v/>
      </c>
    </row>
    <row r="77" spans="1:21" hidden="1" x14ac:dyDescent="0.3">
      <c r="B77" s="64" t="str">
        <f>L65</f>
        <v/>
      </c>
    </row>
    <row r="78" spans="1:21" hidden="1" x14ac:dyDescent="0.3">
      <c r="B78" s="64" t="str">
        <f>M65</f>
        <v/>
      </c>
    </row>
    <row r="79" spans="1:21" hidden="1" x14ac:dyDescent="0.3">
      <c r="B79" s="64" t="str">
        <f>N65</f>
        <v/>
      </c>
    </row>
    <row r="80" spans="1:21" hidden="1" x14ac:dyDescent="0.3">
      <c r="B80" s="64" t="str">
        <f>O65</f>
        <v/>
      </c>
    </row>
    <row r="81" spans="2:2" hidden="1" x14ac:dyDescent="0.3">
      <c r="B81" s="64" t="str">
        <f>P65</f>
        <v/>
      </c>
    </row>
    <row r="82" spans="2:2" hidden="1" x14ac:dyDescent="0.3">
      <c r="B82" s="64" t="str">
        <f>Q65</f>
        <v/>
      </c>
    </row>
    <row r="83" spans="2:2" hidden="1" x14ac:dyDescent="0.3">
      <c r="B83" s="64" t="str">
        <f>R65</f>
        <v/>
      </c>
    </row>
    <row r="84" spans="2:2" hidden="1" x14ac:dyDescent="0.3">
      <c r="B84" s="64" t="str">
        <f>S65</f>
        <v/>
      </c>
    </row>
    <row r="85" spans="2:2" hidden="1" x14ac:dyDescent="0.3">
      <c r="B85" s="64" t="str">
        <f>T65</f>
        <v/>
      </c>
    </row>
    <row r="86" spans="2:2" hidden="1" x14ac:dyDescent="0.3">
      <c r="B86" s="64" t="str">
        <f>U65</f>
        <v/>
      </c>
    </row>
    <row r="87" spans="2:2" hidden="1" x14ac:dyDescent="0.3">
      <c r="B87" s="23" t="e">
        <f>AVERAGE(B67:B86)</f>
        <v>#DIV/0!</v>
      </c>
    </row>
    <row r="88" spans="2:2" hidden="1" x14ac:dyDescent="0.3"/>
  </sheetData>
  <sheetProtection algorithmName="SHA-512" hashValue="IxWo5fvRK9ES6+5rRt2wpOI0tcowU2ZZQNVjar78moKhoCtLIrGH0kZbACfHegb6f63/m6TPMrQXj1IKPiMfzA==" saltValue="ElHTyHIl78dohgPqZABP+Q==" spinCount="100000" sheet="1" objects="1" scenarios="1"/>
  <protectedRanges>
    <protectedRange sqref="B4:U18 B20:U29 B31:U41 B43:U54" name="Range1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Accepted values" prompt="Please select a value from 1 &quot;Strongly disagree&quot; to 5 &quot;Strongly agree&quot;" xr:uid="{0104ACA1-09C7-4631-B6F2-DC816B948D65}">
          <x14:formula1>
            <xm:f>Codes!$G$1:$G$5</xm:f>
          </x14:formula1>
          <xm:sqref>B50:U54</xm:sqref>
        </x14:dataValidation>
        <x14:dataValidation type="list" allowBlank="1" showInputMessage="1" showErrorMessage="1" promptTitle="Accepted values" prompt="Please select a value from 1 &quot;Not at all&quot; to 5 &quot;Frequently&quot;" xr:uid="{699FDA13-5021-416E-8B03-E1137EEA310B}">
          <x14:formula1>
            <xm:f>Codes!$G$1:$G$5</xm:f>
          </x14:formula1>
          <xm:sqref>B43:U49</xm:sqref>
        </x14:dataValidation>
        <x14:dataValidation type="list" allowBlank="1" showInputMessage="1" showErrorMessage="1" promptTitle="Accepted values" prompt="Please enter a value between 1 and 5 where 1 is &quot;Never&quot; and 5 is &quot;Always&quot;" xr:uid="{764E923B-C293-47BB-9890-D0BC1A684CDB}">
          <x14:formula1>
            <xm:f>Codes!$G$1:$G$5</xm:f>
          </x14:formula1>
          <xm:sqref>B31:U41</xm:sqref>
        </x14:dataValidation>
        <x14:dataValidation type="list" allowBlank="1" showInputMessage="1" showErrorMessage="1" promptTitle="Accepted values" prompt="Please enter a value between 1 and 5 where 1 is &quot;Not at all likely&quot; and 5 is &quot;Very likely&quot;" xr:uid="{6E16FD54-6C39-4F25-BE27-3F579B04D5B3}">
          <x14:formula1>
            <xm:f>Codes!$G$1:$G$5</xm:f>
          </x14:formula1>
          <xm:sqref>B20:U30</xm:sqref>
        </x14:dataValidation>
        <x14:dataValidation type="list" allowBlank="1" showInputMessage="1" showErrorMessage="1" promptTitle="Accepted values" prompt="Please enter a whole number between 1 and 5 - where is &quot;Never&quot; and 5 is &quot;Consistently - several times a day&quot;" xr:uid="{FBE50CA6-6D77-4F1D-A2ED-E34E7D822919}">
          <x14:formula1>
            <xm:f>Codes!$G$1:$G$5</xm:f>
          </x14:formula1>
          <xm:sqref>B4:U18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F1358-6809-442F-A14C-9A5AF5189C5F}">
  <sheetPr>
    <tabColor rgb="FF0070C0"/>
  </sheetPr>
  <dimension ref="A1:U102"/>
  <sheetViews>
    <sheetView zoomScale="70" zoomScaleNormal="70" workbookViewId="0">
      <selection activeCell="B4" sqref="B4"/>
    </sheetView>
  </sheetViews>
  <sheetFormatPr defaultRowHeight="14.4" x14ac:dyDescent="0.3"/>
  <cols>
    <col min="1" max="1" width="27.109375" style="23" customWidth="1"/>
    <col min="2" max="21" width="15.77734375" customWidth="1"/>
  </cols>
  <sheetData>
    <row r="1" spans="1:21" x14ac:dyDescent="0.3">
      <c r="A1" s="38" t="s">
        <v>100</v>
      </c>
      <c r="B1" s="39" t="str">
        <f>IF('Programme Delivery Data'!$B$3&gt;0,CONCATENATE('Programme Delivery Data'!$B$3,'Programme Delivery Data'!$U$3,'Programme Delivery Data'!$C$3),"")</f>
        <v/>
      </c>
      <c r="C1" s="39" t="str">
        <f>IF('Programme Delivery Data'!$B$4&gt;0,CONCATENATE('Programme Delivery Data'!$B$4,'Programme Delivery Data'!$U$4,'Programme Delivery Data'!$C$4),"")</f>
        <v/>
      </c>
      <c r="D1" s="39" t="str">
        <f>IF('Programme Delivery Data'!$B$5&gt;0,CONCATENATE('Programme Delivery Data'!$B$5,'Programme Delivery Data'!$U$5,'Programme Delivery Data'!$C$5),"")</f>
        <v/>
      </c>
      <c r="E1" s="39" t="str">
        <f>IF('Programme Delivery Data'!$B$6&gt;0,CONCATENATE('Programme Delivery Data'!$B$6,'Programme Delivery Data'!$U$6,'Programme Delivery Data'!$C$6),"")</f>
        <v/>
      </c>
      <c r="F1" s="39" t="str">
        <f>IF('Programme Delivery Data'!$B$7&gt;0,CONCATENATE('Programme Delivery Data'!$B$7,'Programme Delivery Data'!$U$7,'Programme Delivery Data'!$C$7),"")</f>
        <v/>
      </c>
      <c r="G1" s="39" t="str">
        <f>IF('Programme Delivery Data'!$B$8&gt;0,CONCATENATE('Programme Delivery Data'!$B$8,'Programme Delivery Data'!$U$8,'Programme Delivery Data'!$C$8),"")</f>
        <v/>
      </c>
      <c r="H1" s="39" t="str">
        <f>IF('Programme Delivery Data'!$B$9&gt;0,CONCATENATE('Programme Delivery Data'!$B$9,'Programme Delivery Data'!$U$9,'Programme Delivery Data'!$C$9),"")</f>
        <v/>
      </c>
      <c r="I1" s="39" t="str">
        <f>IF('Programme Delivery Data'!$B$10&gt;0,CONCATENATE('Programme Delivery Data'!$B$10,'Programme Delivery Data'!$U$10,'Programme Delivery Data'!$C$10),"")</f>
        <v/>
      </c>
      <c r="J1" s="39" t="str">
        <f>IF('Programme Delivery Data'!$B$11&gt;0,CONCATENATE('Programme Delivery Data'!$B$11,'Programme Delivery Data'!$U$11,'Programme Delivery Data'!$C$11),"")</f>
        <v/>
      </c>
      <c r="K1" s="39" t="str">
        <f>IF('Programme Delivery Data'!$B$12&gt;0,CONCATENATE('Programme Delivery Data'!$B$12,'Programme Delivery Data'!$U$12,'Programme Delivery Data'!$C$12),"")</f>
        <v/>
      </c>
      <c r="L1" s="39" t="str">
        <f>IF('Programme Delivery Data'!$B$13&gt;0,CONCATENATE('Programme Delivery Data'!$B$13,'Programme Delivery Data'!$U$13,'Programme Delivery Data'!$C$13),"")</f>
        <v/>
      </c>
      <c r="M1" s="39" t="str">
        <f>IF('Programme Delivery Data'!$B$14&gt;0,CONCATENATE('Programme Delivery Data'!$B$14,'Programme Delivery Data'!$U$14,'Programme Delivery Data'!$C$14),"")</f>
        <v/>
      </c>
      <c r="N1" s="39" t="str">
        <f>IF('Programme Delivery Data'!$B$15&gt;0,CONCATENATE('Programme Delivery Data'!$B$15,'Programme Delivery Data'!$U$15,'Programme Delivery Data'!$C$15),"")</f>
        <v/>
      </c>
      <c r="O1" s="39" t="str">
        <f>IF('Programme Delivery Data'!$B$16&gt;0,CONCATENATE('Programme Delivery Data'!$B$16,'Programme Delivery Data'!$U$16,'Programme Delivery Data'!$C$16),"")</f>
        <v/>
      </c>
      <c r="P1" s="39" t="str">
        <f>IF('Programme Delivery Data'!$B$17&gt;0,CONCATENATE('Programme Delivery Data'!$B$17,'Programme Delivery Data'!$U$17,'Programme Delivery Data'!$C$17),"")</f>
        <v/>
      </c>
      <c r="Q1" s="39" t="str">
        <f>IF('Programme Delivery Data'!$B$18&gt;0,CONCATENATE('Programme Delivery Data'!$B$18,'Programme Delivery Data'!$U$18,'Programme Delivery Data'!$C$18),"")</f>
        <v/>
      </c>
      <c r="R1" s="39" t="str">
        <f>IF('Programme Delivery Data'!$B$19&gt;0,CONCATENATE('Programme Delivery Data'!$B$19,'Programme Delivery Data'!$U$19,'Programme Delivery Data'!$C$19),"")</f>
        <v/>
      </c>
      <c r="S1" s="39" t="str">
        <f>IF('Programme Delivery Data'!$B$20&gt;0,CONCATENATE('Programme Delivery Data'!$B$20,'Programme Delivery Data'!$U$20,'Programme Delivery Data'!$C$20),"")</f>
        <v/>
      </c>
      <c r="T1" s="39" t="str">
        <f>IF('Programme Delivery Data'!$B$21&gt;0,CONCATENATE('Programme Delivery Data'!$B$21,'Programme Delivery Data'!$U$21,'Programme Delivery Data'!$C$21),"")</f>
        <v/>
      </c>
      <c r="U1" s="40" t="str">
        <f>IF('Programme Delivery Data'!$B$22&gt;0,CONCATENATE('Programme Delivery Data'!$B$22,'Programme Delivery Data'!$U$22,'Programme Delivery Data'!$C$22),"")</f>
        <v/>
      </c>
    </row>
    <row r="2" spans="1:21" x14ac:dyDescent="0.3">
      <c r="A2" s="41" t="s">
        <v>101</v>
      </c>
      <c r="B2" s="42">
        <f>'Programme Delivery Data'!$A$3</f>
        <v>1</v>
      </c>
      <c r="C2" s="42">
        <f>'Programme Delivery Data'!$A$4</f>
        <v>2</v>
      </c>
      <c r="D2" s="42">
        <f>'Programme Delivery Data'!$A$5</f>
        <v>3</v>
      </c>
      <c r="E2" s="42">
        <f>'Programme Delivery Data'!$A$6</f>
        <v>4</v>
      </c>
      <c r="F2" s="42">
        <f>'Programme Delivery Data'!$A$7</f>
        <v>5</v>
      </c>
      <c r="G2" s="42">
        <f>'Programme Delivery Data'!$A$8</f>
        <v>6</v>
      </c>
      <c r="H2" s="42">
        <f>'Programme Delivery Data'!$A$9</f>
        <v>7</v>
      </c>
      <c r="I2" s="42">
        <f>'Programme Delivery Data'!$A$10</f>
        <v>8</v>
      </c>
      <c r="J2" s="42">
        <f>'Programme Delivery Data'!$A$11</f>
        <v>9</v>
      </c>
      <c r="K2" s="42">
        <f>'Programme Delivery Data'!$A$12</f>
        <v>10</v>
      </c>
      <c r="L2" s="42">
        <f>'Programme Delivery Data'!$A$13</f>
        <v>11</v>
      </c>
      <c r="M2" s="42">
        <f>'Programme Delivery Data'!$A$14</f>
        <v>12</v>
      </c>
      <c r="N2" s="42">
        <f>'Programme Delivery Data'!$A$15</f>
        <v>13</v>
      </c>
      <c r="O2" s="42">
        <f>'Programme Delivery Data'!$A$16</f>
        <v>14</v>
      </c>
      <c r="P2" s="42">
        <f>'Programme Delivery Data'!$A$17</f>
        <v>15</v>
      </c>
      <c r="Q2" s="42">
        <f>'Programme Delivery Data'!$A$18</f>
        <v>16</v>
      </c>
      <c r="R2" s="42">
        <f>'Programme Delivery Data'!$A$19</f>
        <v>17</v>
      </c>
      <c r="S2" s="42">
        <f>'Programme Delivery Data'!$A$20</f>
        <v>18</v>
      </c>
      <c r="T2" s="42">
        <f>'Programme Delivery Data'!$A$21</f>
        <v>19</v>
      </c>
      <c r="U2" s="43">
        <f>'Programme Delivery Data'!$A$22</f>
        <v>20</v>
      </c>
    </row>
    <row r="3" spans="1:21" x14ac:dyDescent="0.3">
      <c r="A3" s="47" t="s">
        <v>103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28.8" x14ac:dyDescent="0.3">
      <c r="A4" s="46" t="s">
        <v>104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28.8" x14ac:dyDescent="0.3">
      <c r="A5" s="46" t="s">
        <v>105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28.8" x14ac:dyDescent="0.3">
      <c r="A6" s="46" t="s">
        <v>106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8.8" x14ac:dyDescent="0.3">
      <c r="A7" s="46" t="s">
        <v>107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28.8" x14ac:dyDescent="0.3">
      <c r="A8" s="46" t="s">
        <v>108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28.8" x14ac:dyDescent="0.3">
      <c r="A9" s="46" t="s">
        <v>109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x14ac:dyDescent="0.3">
      <c r="A10" s="47" t="s">
        <v>110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ht="28.8" x14ac:dyDescent="0.3">
      <c r="A11" s="46" t="s">
        <v>111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28.8" x14ac:dyDescent="0.3">
      <c r="A12" s="46" t="s">
        <v>112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28.8" x14ac:dyDescent="0.3">
      <c r="A13" s="46" t="s">
        <v>113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28.8" x14ac:dyDescent="0.3">
      <c r="A14" s="46" t="s">
        <v>114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28.8" x14ac:dyDescent="0.3">
      <c r="A15" s="46" t="s">
        <v>115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28.8" x14ac:dyDescent="0.3">
      <c r="A16" s="46" t="s">
        <v>116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28.8" x14ac:dyDescent="0.3">
      <c r="A17" s="47" t="s">
        <v>117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ht="28.8" x14ac:dyDescent="0.3">
      <c r="A18" s="46" t="s">
        <v>118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28.8" x14ac:dyDescent="0.3">
      <c r="A19" s="46" t="s">
        <v>119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28.8" x14ac:dyDescent="0.3">
      <c r="A20" s="46" t="s">
        <v>120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28.8" x14ac:dyDescent="0.3">
      <c r="A21" s="46" t="s">
        <v>121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28.8" x14ac:dyDescent="0.3">
      <c r="A22" s="46" t="s">
        <v>122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x14ac:dyDescent="0.3">
      <c r="A23" s="46" t="s">
        <v>123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x14ac:dyDescent="0.3">
      <c r="A24" s="47" t="s">
        <v>124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ht="28.8" x14ac:dyDescent="0.3">
      <c r="A25" s="46" t="s">
        <v>125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ht="28.8" x14ac:dyDescent="0.3">
      <c r="A26" s="46" t="s">
        <v>126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28.8" x14ac:dyDescent="0.3">
      <c r="A27" s="46" t="s">
        <v>127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28.8" x14ac:dyDescent="0.3">
      <c r="A28" s="46" t="s">
        <v>128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28.8" x14ac:dyDescent="0.3">
      <c r="A29" s="46" t="s">
        <v>129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ht="28.8" x14ac:dyDescent="0.3">
      <c r="A30" s="46" t="s">
        <v>130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x14ac:dyDescent="0.3">
      <c r="A31" s="47" t="s">
        <v>131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ht="28.8" x14ac:dyDescent="0.3">
      <c r="A32" s="46" t="s">
        <v>132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ht="28.8" x14ac:dyDescent="0.3">
      <c r="A33" s="46" t="s">
        <v>133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28.8" x14ac:dyDescent="0.3">
      <c r="A34" s="46" t="s">
        <v>134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ht="28.8" x14ac:dyDescent="0.3">
      <c r="A35" s="46" t="s">
        <v>135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28.8" x14ac:dyDescent="0.3">
      <c r="A36" s="46" t="s">
        <v>136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ht="28.8" x14ac:dyDescent="0.3">
      <c r="A37" s="46" t="s">
        <v>137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x14ac:dyDescent="0.3">
      <c r="A38" s="47" t="s">
        <v>138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21" ht="43.2" x14ac:dyDescent="0.3">
      <c r="A39" s="46" t="s">
        <v>139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43.2" x14ac:dyDescent="0.3">
      <c r="A40" s="46" t="s">
        <v>140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ht="43.2" x14ac:dyDescent="0.3">
      <c r="A41" s="46" t="s">
        <v>141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ht="28.8" x14ac:dyDescent="0.3">
      <c r="A42" s="46" t="s">
        <v>142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43.2" x14ac:dyDescent="0.3">
      <c r="A43" s="46" t="s">
        <v>143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ht="43.2" x14ac:dyDescent="0.3">
      <c r="A44" s="46" t="s">
        <v>144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x14ac:dyDescent="0.3">
      <c r="A45" s="47" t="s">
        <v>145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1:21" ht="28.8" x14ac:dyDescent="0.3">
      <c r="A46" s="46" t="s">
        <v>146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ht="43.2" x14ac:dyDescent="0.3">
      <c r="A47" s="46" t="s">
        <v>147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ht="28.8" x14ac:dyDescent="0.3">
      <c r="A48" s="46" t="s">
        <v>148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ht="28.8" x14ac:dyDescent="0.3">
      <c r="A49" s="46" t="s">
        <v>149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x14ac:dyDescent="0.3">
      <c r="A50" s="46" t="s">
        <v>150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ht="28.8" x14ac:dyDescent="0.3">
      <c r="A51" s="46" t="s">
        <v>151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x14ac:dyDescent="0.3">
      <c r="A52" s="47" t="s">
        <v>152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ht="43.2" x14ac:dyDescent="0.3">
      <c r="A53" s="46" t="s">
        <v>153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ht="28.8" x14ac:dyDescent="0.3">
      <c r="A54" s="46" t="s">
        <v>154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ht="43.2" x14ac:dyDescent="0.3">
      <c r="A55" s="46" t="s">
        <v>155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ht="43.2" x14ac:dyDescent="0.3">
      <c r="A56" s="46" t="s">
        <v>156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ht="28.8" x14ac:dyDescent="0.3">
      <c r="A57" s="46" t="s">
        <v>157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ht="57.6" x14ac:dyDescent="0.3">
      <c r="A58" s="46" t="s">
        <v>158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idden="1" x14ac:dyDescent="0.3"/>
    <row r="60" spans="1:21" hidden="1" x14ac:dyDescent="0.3">
      <c r="A60" s="23" t="s">
        <v>161</v>
      </c>
    </row>
    <row r="61" spans="1:21" hidden="1" x14ac:dyDescent="0.3">
      <c r="A61" s="47" t="s">
        <v>103</v>
      </c>
      <c r="B61" s="1">
        <f>B4+B5+B6+B7+B8+(10-B9)</f>
        <v>10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3">
      <c r="A62" s="47" t="s">
        <v>110</v>
      </c>
      <c r="B62" s="1">
        <f>B11+B12+B13+B14+B15+B16</f>
        <v>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8.8" hidden="1" x14ac:dyDescent="0.3">
      <c r="A63" s="47" t="s">
        <v>117</v>
      </c>
      <c r="B63" s="1">
        <f>SUM(B18:B23)</f>
        <v>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3">
      <c r="A64" s="47" t="s">
        <v>124</v>
      </c>
      <c r="B64" s="1">
        <f>B25+B26+B27+B28+(10-B29)+B30</f>
        <v>10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3">
      <c r="A65" s="47" t="s">
        <v>131</v>
      </c>
      <c r="B65" s="1">
        <f>SUM(B32:B37)</f>
        <v>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3">
      <c r="A66" s="47" t="s">
        <v>138</v>
      </c>
      <c r="B66" s="1">
        <f>(10-B39)+(10-B40)+(10-B41)+B42+B43+B44</f>
        <v>30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3">
      <c r="A67" s="47" t="s">
        <v>145</v>
      </c>
      <c r="B67" s="1">
        <f>B46+B47+(10-B48)+B49+B50+B51</f>
        <v>10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3">
      <c r="A68" s="47" t="s">
        <v>152</v>
      </c>
      <c r="B68" s="1">
        <f>SUM(B53:B58)</f>
        <v>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3">
      <c r="A70" s="23" t="s">
        <v>159</v>
      </c>
      <c r="B70" s="1">
        <f>COUNT(B3:B58)</f>
        <v>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28.8" hidden="1" x14ac:dyDescent="0.3">
      <c r="A71" s="23" t="s">
        <v>160</v>
      </c>
      <c r="B71" s="1">
        <v>48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3">
      <c r="A72" s="23" t="s">
        <v>162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3">
      <c r="A73" s="47" t="s">
        <v>103</v>
      </c>
      <c r="B73" s="1" t="str">
        <f>IF($B$70=48,B61,"")</f>
        <v/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3">
      <c r="A74" s="47" t="s">
        <v>110</v>
      </c>
      <c r="B74" s="1" t="str">
        <f t="shared" ref="B74:B80" si="0">IF($B$70=48,B62,"")</f>
        <v/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28.8" hidden="1" x14ac:dyDescent="0.3">
      <c r="A75" s="47" t="s">
        <v>117</v>
      </c>
      <c r="B75" s="1" t="str">
        <f t="shared" si="0"/>
        <v/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3">
      <c r="A76" s="47" t="s">
        <v>124</v>
      </c>
      <c r="B76" s="1" t="str">
        <f t="shared" si="0"/>
        <v/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3">
      <c r="A77" s="47" t="s">
        <v>131</v>
      </c>
      <c r="B77" s="1" t="str">
        <f t="shared" si="0"/>
        <v/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3">
      <c r="A78" s="47" t="s">
        <v>138</v>
      </c>
      <c r="B78" s="1" t="str">
        <f t="shared" si="0"/>
        <v/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3">
      <c r="A79" s="47" t="s">
        <v>145</v>
      </c>
      <c r="B79" s="1" t="str">
        <f t="shared" si="0"/>
        <v/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3">
      <c r="A80" s="47" t="s">
        <v>152</v>
      </c>
      <c r="B80" s="1" t="str">
        <f t="shared" si="0"/>
        <v/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8" hidden="1" x14ac:dyDescent="0.3">
      <c r="B81" s="1"/>
    </row>
    <row r="82" spans="1:8" hidden="1" x14ac:dyDescent="0.3">
      <c r="A82" s="23" t="s">
        <v>103</v>
      </c>
      <c r="B82" t="s">
        <v>110</v>
      </c>
      <c r="C82" t="s">
        <v>117</v>
      </c>
      <c r="D82" t="s">
        <v>124</v>
      </c>
      <c r="E82" t="s">
        <v>131</v>
      </c>
      <c r="F82" t="s">
        <v>138</v>
      </c>
      <c r="G82" t="s">
        <v>145</v>
      </c>
      <c r="H82" t="s">
        <v>152</v>
      </c>
    </row>
    <row r="83" spans="1:8" hidden="1" x14ac:dyDescent="0.3">
      <c r="A83" s="48" t="str">
        <f>IF($B$73&gt;0,$B$73,"")</f>
        <v/>
      </c>
      <c r="B83" s="48" t="str">
        <f>IF($B$74&gt;0,$B$74,"")</f>
        <v/>
      </c>
      <c r="C83" s="48" t="str">
        <f>IF($B$75&gt;0,$B$75,"")</f>
        <v/>
      </c>
      <c r="D83" s="48" t="str">
        <f>IF($B$76&gt;0,$B$76,"")</f>
        <v/>
      </c>
      <c r="E83" s="48" t="str">
        <f>IF($B$77&gt;0,$B$77,"")</f>
        <v/>
      </c>
      <c r="F83" s="48" t="str">
        <f>IF($B$78&gt;0,$B$78,"")</f>
        <v/>
      </c>
      <c r="G83" s="48" t="str">
        <f>IF($B$79&gt;0,$B$79,"")</f>
        <v/>
      </c>
      <c r="H83" s="48" t="str">
        <f>IF($B$80&gt;0,$B$80,"")</f>
        <v/>
      </c>
    </row>
    <row r="84" spans="1:8" hidden="1" x14ac:dyDescent="0.3">
      <c r="A84" s="48" t="str">
        <f>IF($C$73&gt;0,$C$73,"")</f>
        <v/>
      </c>
      <c r="B84" s="48" t="str">
        <f>IF($C$74&gt;0,$C$74,"")</f>
        <v/>
      </c>
      <c r="C84" s="48" t="str">
        <f>IF($C$75&gt;0,$C$75,"")</f>
        <v/>
      </c>
      <c r="D84" s="48" t="str">
        <f>IF($C$76&gt;0,$C$76,"")</f>
        <v/>
      </c>
      <c r="E84" s="48" t="str">
        <f>IF($C$77&gt;0,$C$77,"")</f>
        <v/>
      </c>
      <c r="F84" s="48" t="str">
        <f>IF($C$78&gt;0,$C$78,"")</f>
        <v/>
      </c>
      <c r="G84" s="48" t="str">
        <f>IF($C$79&gt;0,$C$79,"")</f>
        <v/>
      </c>
      <c r="H84" s="48" t="str">
        <f>IF($C$80&gt;0,$C$80,"")</f>
        <v/>
      </c>
    </row>
    <row r="85" spans="1:8" hidden="1" x14ac:dyDescent="0.3">
      <c r="A85" s="48" t="str">
        <f>IF($D$73&gt;0,$D$73,"")</f>
        <v/>
      </c>
      <c r="B85" s="48" t="str">
        <f>IF($D$74&gt;0,$D$74,"")</f>
        <v/>
      </c>
      <c r="C85" s="48" t="str">
        <f>IF($D$75&gt;0,$D$75,"")</f>
        <v/>
      </c>
      <c r="D85" s="48" t="str">
        <f>IF($D$76&gt;0,$D$76,"")</f>
        <v/>
      </c>
      <c r="E85" s="48" t="str">
        <f>IF($D$77&gt;0,$D$77,"")</f>
        <v/>
      </c>
      <c r="F85" s="48" t="str">
        <f>IF($D$78&gt;0,$D$78,"")</f>
        <v/>
      </c>
      <c r="G85" s="48" t="str">
        <f>IF($D$79&gt;0,$D$79,"")</f>
        <v/>
      </c>
      <c r="H85" s="48" t="str">
        <f>IF($D$80&gt;0,$D$80,"")</f>
        <v/>
      </c>
    </row>
    <row r="86" spans="1:8" hidden="1" x14ac:dyDescent="0.3">
      <c r="A86" s="48" t="str">
        <f>IF($E$73&gt;0,$E$73,"")</f>
        <v/>
      </c>
      <c r="B86" s="48" t="str">
        <f>IF($E$74&gt;0,$E$74,"")</f>
        <v/>
      </c>
      <c r="C86" s="48" t="str">
        <f>IF($E$75&gt;0,$E$75,"")</f>
        <v/>
      </c>
      <c r="D86" s="48" t="str">
        <f>IF($E$76&gt;0,$E$76,"")</f>
        <v/>
      </c>
      <c r="E86" s="48" t="str">
        <f>IF($E$77&gt;0,$E$77,"")</f>
        <v/>
      </c>
      <c r="F86" s="48" t="str">
        <f>IF($E$78&gt;0,$E$78,"")</f>
        <v/>
      </c>
      <c r="G86" s="48" t="str">
        <f>IF($E$79&gt;0,$E$79,"")</f>
        <v/>
      </c>
      <c r="H86" s="48" t="str">
        <f>IF($E$80&gt;0,$E$80,"")</f>
        <v/>
      </c>
    </row>
    <row r="87" spans="1:8" hidden="1" x14ac:dyDescent="0.3">
      <c r="A87" s="48" t="str">
        <f>IF($F$73&gt;0,$F$73,"")</f>
        <v/>
      </c>
      <c r="B87" s="48" t="str">
        <f>IF($F$74&gt;0,$F$74,"")</f>
        <v/>
      </c>
      <c r="C87" s="48" t="str">
        <f>IF($F$75&gt;0,$F$75,"")</f>
        <v/>
      </c>
      <c r="D87" s="48" t="str">
        <f>IF($F$76&gt;0,$F$76,"")</f>
        <v/>
      </c>
      <c r="E87" s="48" t="str">
        <f>IF($F$77&gt;0,$F$77,"")</f>
        <v/>
      </c>
      <c r="F87" s="48" t="str">
        <f>IF($F$78&gt;0,$F$78,"")</f>
        <v/>
      </c>
      <c r="G87" s="48" t="str">
        <f>IF($F$79&gt;0,$F$79,"")</f>
        <v/>
      </c>
      <c r="H87" s="48" t="str">
        <f>IF($F$80&gt;0,$F$80,"")</f>
        <v/>
      </c>
    </row>
    <row r="88" spans="1:8" hidden="1" x14ac:dyDescent="0.3">
      <c r="A88" s="48" t="str">
        <f>IF($G$73&gt;0,$G$73,"")</f>
        <v/>
      </c>
      <c r="B88" s="48" t="str">
        <f>IF($G$74&gt;0,$G$74,"")</f>
        <v/>
      </c>
      <c r="C88" s="48" t="str">
        <f>IF($G$75&gt;0,$G$75,"")</f>
        <v/>
      </c>
      <c r="D88" s="48" t="str">
        <f>IF($G$76&gt;0,$G$76,"")</f>
        <v/>
      </c>
      <c r="E88" s="48" t="str">
        <f>IF($G$77&gt;0,$G$77,"")</f>
        <v/>
      </c>
      <c r="F88" s="48" t="str">
        <f>IF($G$78&gt;0,$G$78,"")</f>
        <v/>
      </c>
      <c r="G88" s="48" t="str">
        <f>IF($G$79&gt;0,$G$79,"")</f>
        <v/>
      </c>
      <c r="H88" s="48" t="str">
        <f>IF($G$80&gt;0,$G$80,"")</f>
        <v/>
      </c>
    </row>
    <row r="89" spans="1:8" hidden="1" x14ac:dyDescent="0.3">
      <c r="A89" s="48" t="str">
        <f>IF($H$73&gt;0,$H$73,"")</f>
        <v/>
      </c>
      <c r="B89" s="48" t="str">
        <f>IF($H$74&gt;0,$H$74,"")</f>
        <v/>
      </c>
      <c r="C89" s="48" t="str">
        <f>IF($H$75&gt;0,$H$75,"")</f>
        <v/>
      </c>
      <c r="D89" s="48" t="str">
        <f>IF($H$76&gt;0,$H$76,"")</f>
        <v/>
      </c>
      <c r="E89" s="48" t="str">
        <f>IF($H$77&gt;0,$H$77,"")</f>
        <v/>
      </c>
      <c r="F89" s="48" t="str">
        <f>IF($H$78&gt;0,$H$78,"")</f>
        <v/>
      </c>
      <c r="G89" s="48" t="str">
        <f>IF($H$79&gt;0,$H$79,"")</f>
        <v/>
      </c>
      <c r="H89" s="48" t="str">
        <f>IF($H$80&gt;0,$H$80,"")</f>
        <v/>
      </c>
    </row>
    <row r="90" spans="1:8" hidden="1" x14ac:dyDescent="0.3">
      <c r="A90" s="48" t="str">
        <f>IF($I$73&gt;0,$I$73,"")</f>
        <v/>
      </c>
      <c r="B90" s="48" t="str">
        <f>IF($I$74&gt;0,$I$74,"")</f>
        <v/>
      </c>
      <c r="C90" s="48" t="str">
        <f>IF($I$75&gt;0,$I$75,"")</f>
        <v/>
      </c>
      <c r="D90" s="48" t="str">
        <f>IF($I$76&gt;0,$I$76,"")</f>
        <v/>
      </c>
      <c r="E90" s="48" t="str">
        <f>IF($I$77&gt;0,$I$77,"")</f>
        <v/>
      </c>
      <c r="F90" s="48" t="str">
        <f>IF($I$78&gt;0,$I$78,"")</f>
        <v/>
      </c>
      <c r="G90" s="48" t="str">
        <f>IF($I$79&gt;0,$I$79,"")</f>
        <v/>
      </c>
      <c r="H90" s="48" t="str">
        <f>IF($I$80&gt;0,$I$80,"")</f>
        <v/>
      </c>
    </row>
    <row r="91" spans="1:8" hidden="1" x14ac:dyDescent="0.3">
      <c r="A91" s="48" t="str">
        <f>IF($J$73&gt;0,$J$73,"")</f>
        <v/>
      </c>
      <c r="B91" s="48" t="str">
        <f>IF($J$74&gt;0,$J$74,"")</f>
        <v/>
      </c>
      <c r="C91" s="48" t="str">
        <f>IF($J$75&gt;0,$J$75,"")</f>
        <v/>
      </c>
      <c r="D91" s="48" t="str">
        <f>IF($J$76&gt;0,$J$76,"")</f>
        <v/>
      </c>
      <c r="E91" s="48" t="str">
        <f>IF($J$77&gt;0,$J$77,"")</f>
        <v/>
      </c>
      <c r="F91" s="48" t="str">
        <f>IF($J$78&gt;0,$J$78,"")</f>
        <v/>
      </c>
      <c r="G91" s="48" t="str">
        <f>IF($J$79&gt;0,$J$79,"")</f>
        <v/>
      </c>
      <c r="H91" s="48" t="str">
        <f>IF($J$80&gt;0,$J$80,"")</f>
        <v/>
      </c>
    </row>
    <row r="92" spans="1:8" hidden="1" x14ac:dyDescent="0.3">
      <c r="A92" s="48" t="str">
        <f>IF($K$73&gt;0,$K$73,"")</f>
        <v/>
      </c>
      <c r="B92" s="48" t="str">
        <f>IF($K$74&gt;0,$K$74,"")</f>
        <v/>
      </c>
      <c r="C92" s="48" t="str">
        <f>IF($K$75&gt;0,$K$75,"")</f>
        <v/>
      </c>
      <c r="D92" s="48" t="str">
        <f>IF($K$76&gt;0,$K$76,"")</f>
        <v/>
      </c>
      <c r="E92" s="48" t="str">
        <f>IF($K$77&gt;0,$K$77,"")</f>
        <v/>
      </c>
      <c r="F92" s="48" t="str">
        <f>IF($K$78&gt;0,$K$78,"")</f>
        <v/>
      </c>
      <c r="G92" s="48" t="str">
        <f>IF($K$79&gt;0,$K$79,"")</f>
        <v/>
      </c>
      <c r="H92" s="48" t="str">
        <f>IF($K$80&gt;0,$K$80,"")</f>
        <v/>
      </c>
    </row>
    <row r="93" spans="1:8" hidden="1" x14ac:dyDescent="0.3">
      <c r="A93" s="48" t="str">
        <f>IF($L$73&gt;0,$L$73,"")</f>
        <v/>
      </c>
      <c r="B93" s="48" t="str">
        <f>IF($L$74&gt;0,$L$74,"")</f>
        <v/>
      </c>
      <c r="C93" s="48" t="str">
        <f>IF($L$75&gt;0,$L$75,"")</f>
        <v/>
      </c>
      <c r="D93" s="48" t="str">
        <f>IF($L$76&gt;0,$L$76,"")</f>
        <v/>
      </c>
      <c r="E93" s="48" t="str">
        <f>IF($L$77&gt;0,$L$77,"")</f>
        <v/>
      </c>
      <c r="F93" s="48" t="str">
        <f>IF($L$78&gt;0,$L$78,"")</f>
        <v/>
      </c>
      <c r="G93" s="48" t="str">
        <f>IF($L$79&gt;0,$L$79,"")</f>
        <v/>
      </c>
      <c r="H93" s="48" t="str">
        <f>IF($L$80&gt;0,$L$80,"")</f>
        <v/>
      </c>
    </row>
    <row r="94" spans="1:8" hidden="1" x14ac:dyDescent="0.3">
      <c r="A94" s="48" t="str">
        <f>IF($M$73&gt;0,$M$73,"")</f>
        <v/>
      </c>
      <c r="B94" s="48" t="str">
        <f>IF($M$74&gt;0,$M$74,"")</f>
        <v/>
      </c>
      <c r="C94" s="48" t="str">
        <f>IF($M$75&gt;0,$M$75,"")</f>
        <v/>
      </c>
      <c r="D94" s="48" t="str">
        <f>IF($M$76&gt;0,$M$76,"")</f>
        <v/>
      </c>
      <c r="E94" s="48" t="str">
        <f>IF($M$77&gt;0,$M$77,"")</f>
        <v/>
      </c>
      <c r="F94" s="48" t="str">
        <f>IF($M$78&gt;0,$M$78,"")</f>
        <v/>
      </c>
      <c r="G94" s="48" t="str">
        <f>IF($M$79&gt;0,$M$79,"")</f>
        <v/>
      </c>
      <c r="H94" s="48" t="str">
        <f>IF($M$80&gt;0,$M$80,"")</f>
        <v/>
      </c>
    </row>
    <row r="95" spans="1:8" hidden="1" x14ac:dyDescent="0.3">
      <c r="A95" s="48" t="str">
        <f>IF($N$73&gt;0,$N$73,"")</f>
        <v/>
      </c>
      <c r="B95" s="48" t="str">
        <f>IF($N$74&gt;0,$N$74,"")</f>
        <v/>
      </c>
      <c r="C95" s="48" t="str">
        <f>IF($N$75&gt;0,$N$75,"")</f>
        <v/>
      </c>
      <c r="D95" s="48" t="str">
        <f>IF($N$76&gt;0,$N$76,"")</f>
        <v/>
      </c>
      <c r="E95" s="48" t="str">
        <f>IF($N$77&gt;0,$N$77,"")</f>
        <v/>
      </c>
      <c r="F95" s="48" t="str">
        <f>IF($N$78&gt;0,$N$78,"")</f>
        <v/>
      </c>
      <c r="G95" s="48" t="str">
        <f>IF($N$79&gt;0,$N$79,"")</f>
        <v/>
      </c>
      <c r="H95" s="48" t="str">
        <f>IF($N$80&gt;0,$N$80,"")</f>
        <v/>
      </c>
    </row>
    <row r="96" spans="1:8" hidden="1" x14ac:dyDescent="0.3">
      <c r="A96" s="48" t="str">
        <f>IF($O$73&gt;0,$O$73,"")</f>
        <v/>
      </c>
      <c r="B96" s="48" t="str">
        <f>IF($O$74&gt;0,$O$74,"")</f>
        <v/>
      </c>
      <c r="C96" s="48" t="str">
        <f>IF($O$75&gt;0,$O$75,"")</f>
        <v/>
      </c>
      <c r="D96" s="48" t="str">
        <f>IF($O$76&gt;0,$O$76,"")</f>
        <v/>
      </c>
      <c r="E96" s="48" t="str">
        <f>IF($O$77&gt;0,$O$77,"")</f>
        <v/>
      </c>
      <c r="F96" s="48" t="str">
        <f>IF($O$78&gt;0,$O$78,"")</f>
        <v/>
      </c>
      <c r="G96" s="48" t="str">
        <f>IF($O$79&gt;0,$O$79,"")</f>
        <v/>
      </c>
      <c r="H96" s="48" t="str">
        <f>IF($O$80&gt;0,$O$80,"")</f>
        <v/>
      </c>
    </row>
    <row r="97" spans="1:8" hidden="1" x14ac:dyDescent="0.3">
      <c r="A97" s="48" t="str">
        <f>IF($P$73&gt;0,$P$73,"")</f>
        <v/>
      </c>
      <c r="B97" s="48" t="str">
        <f>IF($P$74&gt;0,$P$74,"")</f>
        <v/>
      </c>
      <c r="C97" s="48" t="str">
        <f>IF($P$75&gt;0,$P$75,"")</f>
        <v/>
      </c>
      <c r="D97" s="48" t="str">
        <f>IF($P$76&gt;0,$P$76,"")</f>
        <v/>
      </c>
      <c r="E97" s="48" t="str">
        <f>IF($P$77&gt;0,$P$77,"")</f>
        <v/>
      </c>
      <c r="F97" s="48" t="str">
        <f>IF($P$78&gt;0,$P$78,"")</f>
        <v/>
      </c>
      <c r="G97" s="48" t="str">
        <f>IF($P$79&gt;0,$P$79,"")</f>
        <v/>
      </c>
      <c r="H97" s="48" t="str">
        <f>IF($P$80&gt;0,$P$80,"")</f>
        <v/>
      </c>
    </row>
    <row r="98" spans="1:8" hidden="1" x14ac:dyDescent="0.3">
      <c r="A98" s="48" t="str">
        <f>IF($Q$73&gt;0,$Q$73,"")</f>
        <v/>
      </c>
      <c r="B98" s="48" t="str">
        <f>IF($Q$74&gt;0,$Q$74,"")</f>
        <v/>
      </c>
      <c r="C98" s="48" t="str">
        <f>IF($Q$75&gt;0,$Q$75,"")</f>
        <v/>
      </c>
      <c r="D98" s="48" t="str">
        <f>IF($Q$76&gt;0,$Q$76,"")</f>
        <v/>
      </c>
      <c r="E98" s="48" t="str">
        <f>IF($Q$77&gt;0,$Q$77,"")</f>
        <v/>
      </c>
      <c r="F98" s="48" t="str">
        <f>IF($Q$78&gt;0,$Q$78,"")</f>
        <v/>
      </c>
      <c r="G98" s="48" t="str">
        <f>IF($Q$79&gt;0,$Q$79,"")</f>
        <v/>
      </c>
      <c r="H98" s="48" t="str">
        <f>IF($Q$80&gt;0,$Q$80,"")</f>
        <v/>
      </c>
    </row>
    <row r="99" spans="1:8" hidden="1" x14ac:dyDescent="0.3">
      <c r="A99" s="48" t="str">
        <f>IF($R$73&gt;0,$R$73,"")</f>
        <v/>
      </c>
      <c r="B99" s="48" t="str">
        <f>IF($R$74&gt;0,$R$74,"")</f>
        <v/>
      </c>
      <c r="C99" s="48" t="str">
        <f>IF($R$75&gt;0,$R$75,"")</f>
        <v/>
      </c>
      <c r="D99" s="48" t="str">
        <f>IF($R$76&gt;0,$R$76,"")</f>
        <v/>
      </c>
      <c r="E99" s="48" t="str">
        <f>IF($R$77&gt;0,$R$77,"")</f>
        <v/>
      </c>
      <c r="F99" s="48" t="str">
        <f>IF($R$78&gt;0,$R$78,"")</f>
        <v/>
      </c>
      <c r="G99" s="48" t="str">
        <f>IF($R$79&gt;0,$R$79,"")</f>
        <v/>
      </c>
      <c r="H99" s="48" t="str">
        <f>IF($R$80&gt;0,$R$80,"")</f>
        <v/>
      </c>
    </row>
    <row r="100" spans="1:8" hidden="1" x14ac:dyDescent="0.3">
      <c r="A100" s="48" t="str">
        <f>IF($S$73&gt;0,$S$73,"")</f>
        <v/>
      </c>
      <c r="B100" s="48" t="str">
        <f>IF($S$74&gt;0,$S$74,"")</f>
        <v/>
      </c>
      <c r="C100" s="48" t="str">
        <f>IF($S$75&gt;0,$S$75,"")</f>
        <v/>
      </c>
      <c r="D100" s="48" t="str">
        <f>IF($S$76&gt;0,$S$76,"")</f>
        <v/>
      </c>
      <c r="E100" s="48" t="str">
        <f>IF($S$77&gt;0,$S$77,"")</f>
        <v/>
      </c>
      <c r="F100" s="48" t="str">
        <f>IF($S$78&gt;0,$S$78,"")</f>
        <v/>
      </c>
      <c r="G100" s="48" t="str">
        <f>IF($S$79&gt;0,$S$79,"")</f>
        <v/>
      </c>
      <c r="H100" s="48" t="str">
        <f>IF($S$80&gt;0,$S$80,"")</f>
        <v/>
      </c>
    </row>
    <row r="101" spans="1:8" hidden="1" x14ac:dyDescent="0.3">
      <c r="A101" s="48" t="str">
        <f>IF($T$73&gt;0,$T$73,"")</f>
        <v/>
      </c>
      <c r="B101" s="48" t="str">
        <f>IF($T$74&gt;0,$T$74,"")</f>
        <v/>
      </c>
      <c r="C101" s="48" t="str">
        <f>IF($T$75&gt;0,$T$75,"")</f>
        <v/>
      </c>
      <c r="D101" s="48" t="str">
        <f>IF($T$76&gt;0,$T$76,"")</f>
        <v/>
      </c>
      <c r="E101" s="48" t="str">
        <f>IF($T$77&gt;0,$T$77,"")</f>
        <v/>
      </c>
      <c r="F101" s="48" t="str">
        <f>IF($T$78&gt;0,$T$78,"")</f>
        <v/>
      </c>
      <c r="G101" s="48" t="str">
        <f>IF($T$79&gt;0,$T$79,"")</f>
        <v/>
      </c>
      <c r="H101" s="48" t="str">
        <f>IF($T$80&gt;0,$T$80,"")</f>
        <v/>
      </c>
    </row>
    <row r="102" spans="1:8" hidden="1" x14ac:dyDescent="0.3">
      <c r="A102" s="48" t="str">
        <f>IF($U$73&gt;0,$U$73,"")</f>
        <v/>
      </c>
      <c r="B102" s="48" t="str">
        <f>IF($U$74&gt;0,$U$74,"")</f>
        <v/>
      </c>
      <c r="C102" s="48" t="str">
        <f>IF($U$75&gt;0,$U$75,"")</f>
        <v/>
      </c>
      <c r="D102" s="48" t="str">
        <f>IF($U$76&gt;0,$U$76,"")</f>
        <v/>
      </c>
      <c r="E102" s="48" t="str">
        <f>IF($U$77&gt;0,$U$77,"")</f>
        <v/>
      </c>
      <c r="F102" s="48" t="str">
        <f>IF($U$78&gt;0,$U$78,"")</f>
        <v/>
      </c>
      <c r="G102" s="48" t="str">
        <f>IF($U$79&gt;0,$U$79,"")</f>
        <v/>
      </c>
      <c r="H102" s="48" t="str">
        <f>IF($U$80&gt;0,$U$80,"")</f>
        <v/>
      </c>
    </row>
  </sheetData>
  <sheetProtection algorithmName="SHA-512" hashValue="c4UUKTP+iSINk/lYljDYcfJFp50job7p6c1Y8vsiy391Ot+J5dfDxLu4ezU6T972uWjgk4+eWPK2BUGCUM4W9w==" saltValue="+fWhbCiOOXBzqr4e45JaUg==" spinCount="100000" sheet="1" objects="1" scenarios="1"/>
  <protectedRanges>
    <protectedRange sqref="B4:U9 B11:U16 B18:U23 B25:U30 B32:U37 B39:U44 B46:U51 B53:U58" name="Range1"/>
  </protectedRanges>
  <dataValidations count="1">
    <dataValidation type="whole" allowBlank="1" showInputMessage="1" showErrorMessage="1" promptTitle="Accepted values" prompt="Please enter a value between 0 and 10 for each item" sqref="B4:U9 B11:U16 B18:U23 B25:U30 B32:U37 B39:U44 B46:U51 B53:U59" xr:uid="{306FBE3A-62B8-42DD-B74D-D21C7AECFA27}">
      <formula1>0</formula1>
      <formula2>10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3164-DCF7-4755-8811-437BF7A749CB}">
  <sheetPr>
    <tabColor rgb="FF0070C0"/>
  </sheetPr>
  <dimension ref="A1:U102"/>
  <sheetViews>
    <sheetView workbookViewId="0">
      <selection activeCell="B4" sqref="B4"/>
    </sheetView>
  </sheetViews>
  <sheetFormatPr defaultRowHeight="14.4" x14ac:dyDescent="0.3"/>
  <cols>
    <col min="1" max="1" width="27.109375" style="23" customWidth="1"/>
    <col min="2" max="21" width="15.77734375" customWidth="1"/>
  </cols>
  <sheetData>
    <row r="1" spans="1:21" x14ac:dyDescent="0.3">
      <c r="A1" s="38" t="s">
        <v>100</v>
      </c>
      <c r="B1" s="39" t="str">
        <f>IF('Programme Delivery Data'!$B$3&gt;0,CONCATENATE('Programme Delivery Data'!$B$3,'Programme Delivery Data'!$U$3,'Programme Delivery Data'!$C$3),"")</f>
        <v/>
      </c>
      <c r="C1" s="39" t="str">
        <f>IF('Programme Delivery Data'!$B$4&gt;0,CONCATENATE('Programme Delivery Data'!$B$4,'Programme Delivery Data'!$U$4,'Programme Delivery Data'!$C$4),"")</f>
        <v/>
      </c>
      <c r="D1" s="39" t="str">
        <f>IF('Programme Delivery Data'!$B$5&gt;0,CONCATENATE('Programme Delivery Data'!$B$5,'Programme Delivery Data'!$U$5,'Programme Delivery Data'!$C$5),"")</f>
        <v/>
      </c>
      <c r="E1" s="39" t="str">
        <f>IF('Programme Delivery Data'!$B$6&gt;0,CONCATENATE('Programme Delivery Data'!$B$6,'Programme Delivery Data'!$U$6,'Programme Delivery Data'!$C$6),"")</f>
        <v/>
      </c>
      <c r="F1" s="39" t="str">
        <f>IF('Programme Delivery Data'!$B$7&gt;0,CONCATENATE('Programme Delivery Data'!$B$7,'Programme Delivery Data'!$U$7,'Programme Delivery Data'!$C$7),"")</f>
        <v/>
      </c>
      <c r="G1" s="39" t="str">
        <f>IF('Programme Delivery Data'!$B$8&gt;0,CONCATENATE('Programme Delivery Data'!$B$8,'Programme Delivery Data'!$U$8,'Programme Delivery Data'!$C$8),"")</f>
        <v/>
      </c>
      <c r="H1" s="39" t="str">
        <f>IF('Programme Delivery Data'!$B$9&gt;0,CONCATENATE('Programme Delivery Data'!$B$9,'Programme Delivery Data'!$U$9,'Programme Delivery Data'!$C$9),"")</f>
        <v/>
      </c>
      <c r="I1" s="39" t="str">
        <f>IF('Programme Delivery Data'!$B$10&gt;0,CONCATENATE('Programme Delivery Data'!$B$10,'Programme Delivery Data'!$U$10,'Programme Delivery Data'!$C$10),"")</f>
        <v/>
      </c>
      <c r="J1" s="39" t="str">
        <f>IF('Programme Delivery Data'!$B$11&gt;0,CONCATENATE('Programme Delivery Data'!$B$11,'Programme Delivery Data'!$U$11,'Programme Delivery Data'!$C$11),"")</f>
        <v/>
      </c>
      <c r="K1" s="39" t="str">
        <f>IF('Programme Delivery Data'!$B$12&gt;0,CONCATENATE('Programme Delivery Data'!$B$12,'Programme Delivery Data'!$U$12,'Programme Delivery Data'!$C$12),"")</f>
        <v/>
      </c>
      <c r="L1" s="39" t="str">
        <f>IF('Programme Delivery Data'!$B$13&gt;0,CONCATENATE('Programme Delivery Data'!$B$13,'Programme Delivery Data'!$U$13,'Programme Delivery Data'!$C$13),"")</f>
        <v/>
      </c>
      <c r="M1" s="39" t="str">
        <f>IF('Programme Delivery Data'!$B$14&gt;0,CONCATENATE('Programme Delivery Data'!$B$14,'Programme Delivery Data'!$U$14,'Programme Delivery Data'!$C$14),"")</f>
        <v/>
      </c>
      <c r="N1" s="39" t="str">
        <f>IF('Programme Delivery Data'!$B$15&gt;0,CONCATENATE('Programme Delivery Data'!$B$15,'Programme Delivery Data'!$U$15,'Programme Delivery Data'!$C$15),"")</f>
        <v/>
      </c>
      <c r="O1" s="39" t="str">
        <f>IF('Programme Delivery Data'!$B$16&gt;0,CONCATENATE('Programme Delivery Data'!$B$16,'Programme Delivery Data'!$U$16,'Programme Delivery Data'!$C$16),"")</f>
        <v/>
      </c>
      <c r="P1" s="39" t="str">
        <f>IF('Programme Delivery Data'!$B$17&gt;0,CONCATENATE('Programme Delivery Data'!$B$17,'Programme Delivery Data'!$U$17,'Programme Delivery Data'!$C$17),"")</f>
        <v/>
      </c>
      <c r="Q1" s="39" t="str">
        <f>IF('Programme Delivery Data'!$B$18&gt;0,CONCATENATE('Programme Delivery Data'!$B$18,'Programme Delivery Data'!$U$18,'Programme Delivery Data'!$C$18),"")</f>
        <v/>
      </c>
      <c r="R1" s="39" t="str">
        <f>IF('Programme Delivery Data'!$B$19&gt;0,CONCATENATE('Programme Delivery Data'!$B$19,'Programme Delivery Data'!$U$19,'Programme Delivery Data'!$C$19),"")</f>
        <v/>
      </c>
      <c r="S1" s="39" t="str">
        <f>IF('Programme Delivery Data'!$B$20&gt;0,CONCATENATE('Programme Delivery Data'!$B$20,'Programme Delivery Data'!$U$20,'Programme Delivery Data'!$C$20),"")</f>
        <v/>
      </c>
      <c r="T1" s="39" t="str">
        <f>IF('Programme Delivery Data'!$B$21&gt;0,CONCATENATE('Programme Delivery Data'!$B$21,'Programme Delivery Data'!$U$21,'Programme Delivery Data'!$C$21),"")</f>
        <v/>
      </c>
      <c r="U1" s="40" t="str">
        <f>IF('Programme Delivery Data'!$B$22&gt;0,CONCATENATE('Programme Delivery Data'!$B$22,'Programme Delivery Data'!$U$22,'Programme Delivery Data'!$C$22),"")</f>
        <v/>
      </c>
    </row>
    <row r="2" spans="1:21" x14ac:dyDescent="0.3">
      <c r="A2" s="41" t="s">
        <v>101</v>
      </c>
      <c r="B2" s="42">
        <f>'Programme Delivery Data'!$A$3</f>
        <v>1</v>
      </c>
      <c r="C2" s="42">
        <f>'Programme Delivery Data'!$A$4</f>
        <v>2</v>
      </c>
      <c r="D2" s="42">
        <f>'Programme Delivery Data'!$A$5</f>
        <v>3</v>
      </c>
      <c r="E2" s="42">
        <f>'Programme Delivery Data'!$A$6</f>
        <v>4</v>
      </c>
      <c r="F2" s="42">
        <f>'Programme Delivery Data'!$A$7</f>
        <v>5</v>
      </c>
      <c r="G2" s="42">
        <f>'Programme Delivery Data'!$A$8</f>
        <v>6</v>
      </c>
      <c r="H2" s="42">
        <f>'Programme Delivery Data'!$A$9</f>
        <v>7</v>
      </c>
      <c r="I2" s="42">
        <f>'Programme Delivery Data'!$A$10</f>
        <v>8</v>
      </c>
      <c r="J2" s="42">
        <f>'Programme Delivery Data'!$A$11</f>
        <v>9</v>
      </c>
      <c r="K2" s="42">
        <f>'Programme Delivery Data'!$A$12</f>
        <v>10</v>
      </c>
      <c r="L2" s="42">
        <f>'Programme Delivery Data'!$A$13</f>
        <v>11</v>
      </c>
      <c r="M2" s="42">
        <f>'Programme Delivery Data'!$A$14</f>
        <v>12</v>
      </c>
      <c r="N2" s="42">
        <f>'Programme Delivery Data'!$A$15</f>
        <v>13</v>
      </c>
      <c r="O2" s="42">
        <f>'Programme Delivery Data'!$A$16</f>
        <v>14</v>
      </c>
      <c r="P2" s="42">
        <f>'Programme Delivery Data'!$A$17</f>
        <v>15</v>
      </c>
      <c r="Q2" s="42">
        <f>'Programme Delivery Data'!$A$18</f>
        <v>16</v>
      </c>
      <c r="R2" s="42">
        <f>'Programme Delivery Data'!$A$19</f>
        <v>17</v>
      </c>
      <c r="S2" s="42">
        <f>'Programme Delivery Data'!$A$20</f>
        <v>18</v>
      </c>
      <c r="T2" s="42">
        <f>'Programme Delivery Data'!$A$21</f>
        <v>19</v>
      </c>
      <c r="U2" s="43">
        <f>'Programme Delivery Data'!$A$22</f>
        <v>20</v>
      </c>
    </row>
    <row r="3" spans="1:21" x14ac:dyDescent="0.3">
      <c r="A3" s="47" t="s">
        <v>103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28.8" x14ac:dyDescent="0.3">
      <c r="A4" s="46" t="s">
        <v>104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28.8" x14ac:dyDescent="0.3">
      <c r="A5" s="46" t="s">
        <v>105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28.8" x14ac:dyDescent="0.3">
      <c r="A6" s="46" t="s">
        <v>106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28.8" x14ac:dyDescent="0.3">
      <c r="A7" s="46" t="s">
        <v>107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28.8" x14ac:dyDescent="0.3">
      <c r="A8" s="46" t="s">
        <v>108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28.8" x14ac:dyDescent="0.3">
      <c r="A9" s="46" t="s">
        <v>109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x14ac:dyDescent="0.3">
      <c r="A10" s="47" t="s">
        <v>110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ht="28.8" x14ac:dyDescent="0.3">
      <c r="A11" s="46" t="s">
        <v>111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28.8" x14ac:dyDescent="0.3">
      <c r="A12" s="46" t="s">
        <v>112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28.8" x14ac:dyDescent="0.3">
      <c r="A13" s="46" t="s">
        <v>113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28.8" x14ac:dyDescent="0.3">
      <c r="A14" s="46" t="s">
        <v>114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28.8" x14ac:dyDescent="0.3">
      <c r="A15" s="46" t="s">
        <v>115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28.8" x14ac:dyDescent="0.3">
      <c r="A16" s="46" t="s">
        <v>116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ht="28.8" x14ac:dyDescent="0.3">
      <c r="A17" s="47" t="s">
        <v>117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ht="28.8" x14ac:dyDescent="0.3">
      <c r="A18" s="46" t="s">
        <v>118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28.8" x14ac:dyDescent="0.3">
      <c r="A19" s="46" t="s">
        <v>119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28.8" x14ac:dyDescent="0.3">
      <c r="A20" s="46" t="s">
        <v>120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28.8" x14ac:dyDescent="0.3">
      <c r="A21" s="46" t="s">
        <v>121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28.8" x14ac:dyDescent="0.3">
      <c r="A22" s="46" t="s">
        <v>122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x14ac:dyDescent="0.3">
      <c r="A23" s="46" t="s">
        <v>123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x14ac:dyDescent="0.3">
      <c r="A24" s="47" t="s">
        <v>124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ht="28.8" x14ac:dyDescent="0.3">
      <c r="A25" s="46" t="s">
        <v>125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ht="28.8" x14ac:dyDescent="0.3">
      <c r="A26" s="46" t="s">
        <v>126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28.8" x14ac:dyDescent="0.3">
      <c r="A27" s="46" t="s">
        <v>127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28.8" x14ac:dyDescent="0.3">
      <c r="A28" s="46" t="s">
        <v>128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28.8" x14ac:dyDescent="0.3">
      <c r="A29" s="46" t="s">
        <v>129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ht="28.8" x14ac:dyDescent="0.3">
      <c r="A30" s="46" t="s">
        <v>130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x14ac:dyDescent="0.3">
      <c r="A31" s="47" t="s">
        <v>131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ht="28.8" x14ac:dyDescent="0.3">
      <c r="A32" s="46" t="s">
        <v>132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ht="28.8" x14ac:dyDescent="0.3">
      <c r="A33" s="46" t="s">
        <v>133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28.8" x14ac:dyDescent="0.3">
      <c r="A34" s="46" t="s">
        <v>134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ht="28.8" x14ac:dyDescent="0.3">
      <c r="A35" s="46" t="s">
        <v>135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28.8" x14ac:dyDescent="0.3">
      <c r="A36" s="46" t="s">
        <v>136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ht="28.8" x14ac:dyDescent="0.3">
      <c r="A37" s="46" t="s">
        <v>137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x14ac:dyDescent="0.3">
      <c r="A38" s="47" t="s">
        <v>138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21" ht="43.2" x14ac:dyDescent="0.3">
      <c r="A39" s="46" t="s">
        <v>139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ht="43.2" x14ac:dyDescent="0.3">
      <c r="A40" s="46" t="s">
        <v>140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ht="43.2" x14ac:dyDescent="0.3">
      <c r="A41" s="46" t="s">
        <v>141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ht="28.8" x14ac:dyDescent="0.3">
      <c r="A42" s="46" t="s">
        <v>142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ht="43.2" x14ac:dyDescent="0.3">
      <c r="A43" s="46" t="s">
        <v>143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ht="43.2" x14ac:dyDescent="0.3">
      <c r="A44" s="46" t="s">
        <v>144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x14ac:dyDescent="0.3">
      <c r="A45" s="47" t="s">
        <v>145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1:21" ht="28.8" x14ac:dyDescent="0.3">
      <c r="A46" s="46" t="s">
        <v>146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ht="43.2" x14ac:dyDescent="0.3">
      <c r="A47" s="46" t="s">
        <v>147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ht="28.8" x14ac:dyDescent="0.3">
      <c r="A48" s="46" t="s">
        <v>148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ht="28.8" x14ac:dyDescent="0.3">
      <c r="A49" s="46" t="s">
        <v>149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x14ac:dyDescent="0.3">
      <c r="A50" s="46" t="s">
        <v>150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ht="28.8" x14ac:dyDescent="0.3">
      <c r="A51" s="46" t="s">
        <v>151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x14ac:dyDescent="0.3">
      <c r="A52" s="47" t="s">
        <v>152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1:21" ht="43.2" x14ac:dyDescent="0.3">
      <c r="A53" s="46" t="s">
        <v>153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ht="28.8" x14ac:dyDescent="0.3">
      <c r="A54" s="46" t="s">
        <v>154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ht="43.2" x14ac:dyDescent="0.3">
      <c r="A55" s="46" t="s">
        <v>155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ht="43.2" x14ac:dyDescent="0.3">
      <c r="A56" s="46" t="s">
        <v>156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ht="28.8" x14ac:dyDescent="0.3">
      <c r="A57" s="46" t="s">
        <v>157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</row>
    <row r="58" spans="1:21" ht="57.6" x14ac:dyDescent="0.3">
      <c r="A58" s="46" t="s">
        <v>158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idden="1" x14ac:dyDescent="0.3"/>
    <row r="60" spans="1:21" hidden="1" x14ac:dyDescent="0.3">
      <c r="A60" s="23" t="s">
        <v>161</v>
      </c>
    </row>
    <row r="61" spans="1:21" hidden="1" x14ac:dyDescent="0.3">
      <c r="A61" s="47" t="s">
        <v>103</v>
      </c>
      <c r="B61" s="1">
        <f>B4+B5+B6+B7+B8+(10-B9)</f>
        <v>10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3">
      <c r="A62" s="47" t="s">
        <v>110</v>
      </c>
      <c r="B62" s="1">
        <f>B11+B12+B13+B14+B15+B16</f>
        <v>0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28.8" hidden="1" x14ac:dyDescent="0.3">
      <c r="A63" s="47" t="s">
        <v>117</v>
      </c>
      <c r="B63" s="1">
        <f>SUM(B18:B23)</f>
        <v>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3">
      <c r="A64" s="47" t="s">
        <v>124</v>
      </c>
      <c r="B64" s="1">
        <f>B25+B26+B27+B28+(10-B29)+B30</f>
        <v>10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3">
      <c r="A65" s="47" t="s">
        <v>131</v>
      </c>
      <c r="B65" s="1">
        <f>SUM(B32:B37)</f>
        <v>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3">
      <c r="A66" s="47" t="s">
        <v>138</v>
      </c>
      <c r="B66" s="1">
        <f>(10-B39)+(10-B40)+(10-B41)+B42+B43+B44</f>
        <v>30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3">
      <c r="A67" s="47" t="s">
        <v>145</v>
      </c>
      <c r="B67" s="1">
        <f>B46+B47+(10-B48)+B49+B50+B51</f>
        <v>10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3">
      <c r="A68" s="47" t="s">
        <v>152</v>
      </c>
      <c r="B68" s="1">
        <f>SUM(B53:B58)</f>
        <v>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3">
      <c r="A70" s="23" t="s">
        <v>159</v>
      </c>
      <c r="B70" s="1">
        <f>COUNT(B3:B58)</f>
        <v>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28.8" hidden="1" x14ac:dyDescent="0.3">
      <c r="A71" s="23" t="s">
        <v>160</v>
      </c>
      <c r="B71" s="1">
        <v>48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3">
      <c r="A72" s="23" t="s">
        <v>162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3">
      <c r="A73" s="47" t="s">
        <v>103</v>
      </c>
      <c r="B73" s="1" t="str">
        <f>IF($B$70=48,B61,"")</f>
        <v/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3">
      <c r="A74" s="47" t="s">
        <v>110</v>
      </c>
      <c r="B74" s="1" t="str">
        <f t="shared" ref="B74:B80" si="0">IF($B$70=48,B62,"")</f>
        <v/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28.8" hidden="1" x14ac:dyDescent="0.3">
      <c r="A75" s="47" t="s">
        <v>117</v>
      </c>
      <c r="B75" s="1" t="str">
        <f t="shared" si="0"/>
        <v/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3">
      <c r="A76" s="47" t="s">
        <v>124</v>
      </c>
      <c r="B76" s="1" t="str">
        <f t="shared" si="0"/>
        <v/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3">
      <c r="A77" s="47" t="s">
        <v>131</v>
      </c>
      <c r="B77" s="1" t="str">
        <f t="shared" si="0"/>
        <v/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3">
      <c r="A78" s="47" t="s">
        <v>138</v>
      </c>
      <c r="B78" s="1" t="str">
        <f t="shared" si="0"/>
        <v/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3">
      <c r="A79" s="47" t="s">
        <v>145</v>
      </c>
      <c r="B79" s="1" t="str">
        <f t="shared" si="0"/>
        <v/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3">
      <c r="A80" s="47" t="s">
        <v>152</v>
      </c>
      <c r="B80" s="1" t="str">
        <f t="shared" si="0"/>
        <v/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8" hidden="1" x14ac:dyDescent="0.3">
      <c r="B81" s="1"/>
    </row>
    <row r="82" spans="1:8" hidden="1" x14ac:dyDescent="0.3">
      <c r="A82" s="23" t="s">
        <v>103</v>
      </c>
      <c r="B82" t="s">
        <v>110</v>
      </c>
      <c r="C82" t="s">
        <v>117</v>
      </c>
      <c r="D82" t="s">
        <v>124</v>
      </c>
      <c r="E82" t="s">
        <v>131</v>
      </c>
      <c r="F82" t="s">
        <v>138</v>
      </c>
      <c r="G82" t="s">
        <v>145</v>
      </c>
      <c r="H82" t="s">
        <v>152</v>
      </c>
    </row>
    <row r="83" spans="1:8" hidden="1" x14ac:dyDescent="0.3">
      <c r="A83" s="48" t="str">
        <f>IF($B$73&gt;0,$B$73,"")</f>
        <v/>
      </c>
      <c r="B83" s="48" t="str">
        <f>IF($B$74&gt;0,$B$74,"")</f>
        <v/>
      </c>
      <c r="C83" s="48" t="str">
        <f>IF($B$75&gt;0,$B$75,"")</f>
        <v/>
      </c>
      <c r="D83" s="48" t="str">
        <f>IF($B$76&gt;0,$B$76,"")</f>
        <v/>
      </c>
      <c r="E83" s="48" t="str">
        <f>IF($B$77&gt;0,$B$77,"")</f>
        <v/>
      </c>
      <c r="F83" s="48" t="str">
        <f>IF($B$78&gt;0,$B$78,"")</f>
        <v/>
      </c>
      <c r="G83" s="48" t="str">
        <f>IF($B$79&gt;0,$B$79,"")</f>
        <v/>
      </c>
      <c r="H83" s="48" t="str">
        <f>IF($B$80&gt;0,$B$80,"")</f>
        <v/>
      </c>
    </row>
    <row r="84" spans="1:8" hidden="1" x14ac:dyDescent="0.3">
      <c r="A84" s="48" t="str">
        <f>IF($C$73&gt;0,$C$73,"")</f>
        <v/>
      </c>
      <c r="B84" s="48" t="str">
        <f>IF($C$74&gt;0,$C$74,"")</f>
        <v/>
      </c>
      <c r="C84" s="48" t="str">
        <f>IF($C$75&gt;0,$C$75,"")</f>
        <v/>
      </c>
      <c r="D84" s="48" t="str">
        <f>IF($C$76&gt;0,$C$76,"")</f>
        <v/>
      </c>
      <c r="E84" s="48" t="str">
        <f>IF($C$77&gt;0,$C$77,"")</f>
        <v/>
      </c>
      <c r="F84" s="48" t="str">
        <f>IF($C$78&gt;0,$C$78,"")</f>
        <v/>
      </c>
      <c r="G84" s="48" t="str">
        <f>IF($C$79&gt;0,$C$79,"")</f>
        <v/>
      </c>
      <c r="H84" s="48" t="str">
        <f>IF($C$80&gt;0,$C$80,"")</f>
        <v/>
      </c>
    </row>
    <row r="85" spans="1:8" hidden="1" x14ac:dyDescent="0.3">
      <c r="A85" s="48" t="str">
        <f>IF($D$73&gt;0,$D$73,"")</f>
        <v/>
      </c>
      <c r="B85" s="48" t="str">
        <f>IF($D$74&gt;0,$D$74,"")</f>
        <v/>
      </c>
      <c r="C85" s="48" t="str">
        <f>IF($D$75&gt;0,$D$75,"")</f>
        <v/>
      </c>
      <c r="D85" s="48" t="str">
        <f>IF($D$76&gt;0,$D$76,"")</f>
        <v/>
      </c>
      <c r="E85" s="48" t="str">
        <f>IF($D$77&gt;0,$D$77,"")</f>
        <v/>
      </c>
      <c r="F85" s="48" t="str">
        <f>IF($D$78&gt;0,$D$78,"")</f>
        <v/>
      </c>
      <c r="G85" s="48" t="str">
        <f>IF($D$79&gt;0,$D$79,"")</f>
        <v/>
      </c>
      <c r="H85" s="48" t="str">
        <f>IF($D$80&gt;0,$D$80,"")</f>
        <v/>
      </c>
    </row>
    <row r="86" spans="1:8" hidden="1" x14ac:dyDescent="0.3">
      <c r="A86" s="48" t="str">
        <f>IF($E$73&gt;0,$E$73,"")</f>
        <v/>
      </c>
      <c r="B86" s="48" t="str">
        <f>IF($E$74&gt;0,$E$74,"")</f>
        <v/>
      </c>
      <c r="C86" s="48" t="str">
        <f>IF($E$75&gt;0,$E$75,"")</f>
        <v/>
      </c>
      <c r="D86" s="48" t="str">
        <f>IF($E$76&gt;0,$E$76,"")</f>
        <v/>
      </c>
      <c r="E86" s="48" t="str">
        <f>IF($E$77&gt;0,$E$77,"")</f>
        <v/>
      </c>
      <c r="F86" s="48" t="str">
        <f>IF($E$78&gt;0,$E$78,"")</f>
        <v/>
      </c>
      <c r="G86" s="48" t="str">
        <f>IF($E$79&gt;0,$E$79,"")</f>
        <v/>
      </c>
      <c r="H86" s="48" t="str">
        <f>IF($E$80&gt;0,$E$80,"")</f>
        <v/>
      </c>
    </row>
    <row r="87" spans="1:8" hidden="1" x14ac:dyDescent="0.3">
      <c r="A87" s="48" t="str">
        <f>IF($F$73&gt;0,$F$73,"")</f>
        <v/>
      </c>
      <c r="B87" s="48" t="str">
        <f>IF($F$74&gt;0,$F$74,"")</f>
        <v/>
      </c>
      <c r="C87" s="48" t="str">
        <f>IF($F$75&gt;0,$F$75,"")</f>
        <v/>
      </c>
      <c r="D87" s="48" t="str">
        <f>IF($F$76&gt;0,$F$76,"")</f>
        <v/>
      </c>
      <c r="E87" s="48" t="str">
        <f>IF($F$77&gt;0,$F$77,"")</f>
        <v/>
      </c>
      <c r="F87" s="48" t="str">
        <f>IF($F$78&gt;0,$F$78,"")</f>
        <v/>
      </c>
      <c r="G87" s="48" t="str">
        <f>IF($F$79&gt;0,$F$79,"")</f>
        <v/>
      </c>
      <c r="H87" s="48" t="str">
        <f>IF($F$80&gt;0,$F$80,"")</f>
        <v/>
      </c>
    </row>
    <row r="88" spans="1:8" hidden="1" x14ac:dyDescent="0.3">
      <c r="A88" s="48" t="str">
        <f>IF($G$73&gt;0,$G$73,"")</f>
        <v/>
      </c>
      <c r="B88" s="48" t="str">
        <f>IF($G$74&gt;0,$G$74,"")</f>
        <v/>
      </c>
      <c r="C88" s="48" t="str">
        <f>IF($G$75&gt;0,$G$75,"")</f>
        <v/>
      </c>
      <c r="D88" s="48" t="str">
        <f>IF($G$76&gt;0,$G$76,"")</f>
        <v/>
      </c>
      <c r="E88" s="48" t="str">
        <f>IF($G$77&gt;0,$G$77,"")</f>
        <v/>
      </c>
      <c r="F88" s="48" t="str">
        <f>IF($G$78&gt;0,$G$78,"")</f>
        <v/>
      </c>
      <c r="G88" s="48" t="str">
        <f>IF($G$79&gt;0,$G$79,"")</f>
        <v/>
      </c>
      <c r="H88" s="48" t="str">
        <f>IF($G$80&gt;0,$G$80,"")</f>
        <v/>
      </c>
    </row>
    <row r="89" spans="1:8" hidden="1" x14ac:dyDescent="0.3">
      <c r="A89" s="48" t="str">
        <f>IF($H$73&gt;0,$H$73,"")</f>
        <v/>
      </c>
      <c r="B89" s="48" t="str">
        <f>IF($H$74&gt;0,$H$74,"")</f>
        <v/>
      </c>
      <c r="C89" s="48" t="str">
        <f>IF($H$75&gt;0,$H$75,"")</f>
        <v/>
      </c>
      <c r="D89" s="48" t="str">
        <f>IF($H$76&gt;0,$H$76,"")</f>
        <v/>
      </c>
      <c r="E89" s="48" t="str">
        <f>IF($H$77&gt;0,$H$77,"")</f>
        <v/>
      </c>
      <c r="F89" s="48" t="str">
        <f>IF($H$78&gt;0,$H$78,"")</f>
        <v/>
      </c>
      <c r="G89" s="48" t="str">
        <f>IF($H$79&gt;0,$H$79,"")</f>
        <v/>
      </c>
      <c r="H89" s="48" t="str">
        <f>IF($H$80&gt;0,$H$80,"")</f>
        <v/>
      </c>
    </row>
    <row r="90" spans="1:8" hidden="1" x14ac:dyDescent="0.3">
      <c r="A90" s="48" t="str">
        <f>IF($I$73&gt;0,$I$73,"")</f>
        <v/>
      </c>
      <c r="B90" s="48" t="str">
        <f>IF($I$74&gt;0,$I$74,"")</f>
        <v/>
      </c>
      <c r="C90" s="48" t="str">
        <f>IF($I$75&gt;0,$I$75,"")</f>
        <v/>
      </c>
      <c r="D90" s="48" t="str">
        <f>IF($I$76&gt;0,$I$76,"")</f>
        <v/>
      </c>
      <c r="E90" s="48" t="str">
        <f>IF($I$77&gt;0,$I$77,"")</f>
        <v/>
      </c>
      <c r="F90" s="48" t="str">
        <f>IF($I$78&gt;0,$I$78,"")</f>
        <v/>
      </c>
      <c r="G90" s="48" t="str">
        <f>IF($I$79&gt;0,$I$79,"")</f>
        <v/>
      </c>
      <c r="H90" s="48" t="str">
        <f>IF($I$80&gt;0,$I$80,"")</f>
        <v/>
      </c>
    </row>
    <row r="91" spans="1:8" hidden="1" x14ac:dyDescent="0.3">
      <c r="A91" s="48" t="str">
        <f>IF($J$73&gt;0,$J$73,"")</f>
        <v/>
      </c>
      <c r="B91" s="48" t="str">
        <f>IF($J$74&gt;0,$J$74,"")</f>
        <v/>
      </c>
      <c r="C91" s="48" t="str">
        <f>IF($J$75&gt;0,$J$75,"")</f>
        <v/>
      </c>
      <c r="D91" s="48" t="str">
        <f>IF($J$76&gt;0,$J$76,"")</f>
        <v/>
      </c>
      <c r="E91" s="48" t="str">
        <f>IF($J$77&gt;0,$J$77,"")</f>
        <v/>
      </c>
      <c r="F91" s="48" t="str">
        <f>IF($J$78&gt;0,$J$78,"")</f>
        <v/>
      </c>
      <c r="G91" s="48" t="str">
        <f>IF($J$79&gt;0,$J$79,"")</f>
        <v/>
      </c>
      <c r="H91" s="48" t="str">
        <f>IF($J$80&gt;0,$J$80,"")</f>
        <v/>
      </c>
    </row>
    <row r="92" spans="1:8" hidden="1" x14ac:dyDescent="0.3">
      <c r="A92" s="48" t="str">
        <f>IF($K$73&gt;0,$K$73,"")</f>
        <v/>
      </c>
      <c r="B92" s="48" t="str">
        <f>IF($K$74&gt;0,$K$74,"")</f>
        <v/>
      </c>
      <c r="C92" s="48" t="str">
        <f>IF($K$75&gt;0,$K$75,"")</f>
        <v/>
      </c>
      <c r="D92" s="48" t="str">
        <f>IF($K$76&gt;0,$K$76,"")</f>
        <v/>
      </c>
      <c r="E92" s="48" t="str">
        <f>IF($K$77&gt;0,$K$77,"")</f>
        <v/>
      </c>
      <c r="F92" s="48" t="str">
        <f>IF($K$78&gt;0,$K$78,"")</f>
        <v/>
      </c>
      <c r="G92" s="48" t="str">
        <f>IF($K$79&gt;0,$K$79,"")</f>
        <v/>
      </c>
      <c r="H92" s="48" t="str">
        <f>IF($K$80&gt;0,$K$80,"")</f>
        <v/>
      </c>
    </row>
    <row r="93" spans="1:8" hidden="1" x14ac:dyDescent="0.3">
      <c r="A93" s="48" t="str">
        <f>IF($L$73&gt;0,$L$73,"")</f>
        <v/>
      </c>
      <c r="B93" s="48" t="str">
        <f>IF($L$74&gt;0,$L$74,"")</f>
        <v/>
      </c>
      <c r="C93" s="48" t="str">
        <f>IF($L$75&gt;0,$L$75,"")</f>
        <v/>
      </c>
      <c r="D93" s="48" t="str">
        <f>IF($L$76&gt;0,$L$76,"")</f>
        <v/>
      </c>
      <c r="E93" s="48" t="str">
        <f>IF($L$77&gt;0,$L$77,"")</f>
        <v/>
      </c>
      <c r="F93" s="48" t="str">
        <f>IF($L$78&gt;0,$L$78,"")</f>
        <v/>
      </c>
      <c r="G93" s="48" t="str">
        <f>IF($L$79&gt;0,$L$79,"")</f>
        <v/>
      </c>
      <c r="H93" s="48" t="str">
        <f>IF($L$80&gt;0,$L$80,"")</f>
        <v/>
      </c>
    </row>
    <row r="94" spans="1:8" hidden="1" x14ac:dyDescent="0.3">
      <c r="A94" s="48" t="str">
        <f>IF($M$73&gt;0,$M$73,"")</f>
        <v/>
      </c>
      <c r="B94" s="48" t="str">
        <f>IF($M$74&gt;0,$M$74,"")</f>
        <v/>
      </c>
      <c r="C94" s="48" t="str">
        <f>IF($M$75&gt;0,$M$75,"")</f>
        <v/>
      </c>
      <c r="D94" s="48" t="str">
        <f>IF($M$76&gt;0,$M$76,"")</f>
        <v/>
      </c>
      <c r="E94" s="48" t="str">
        <f>IF($M$77&gt;0,$M$77,"")</f>
        <v/>
      </c>
      <c r="F94" s="48" t="str">
        <f>IF($M$78&gt;0,$M$78,"")</f>
        <v/>
      </c>
      <c r="G94" s="48" t="str">
        <f>IF($M$79&gt;0,$M$79,"")</f>
        <v/>
      </c>
      <c r="H94" s="48" t="str">
        <f>IF($M$80&gt;0,$M$80,"")</f>
        <v/>
      </c>
    </row>
    <row r="95" spans="1:8" hidden="1" x14ac:dyDescent="0.3">
      <c r="A95" s="48" t="str">
        <f>IF($N$73&gt;0,$N$73,"")</f>
        <v/>
      </c>
      <c r="B95" s="48" t="str">
        <f>IF($N$74&gt;0,$N$74,"")</f>
        <v/>
      </c>
      <c r="C95" s="48" t="str">
        <f>IF($N$75&gt;0,$N$75,"")</f>
        <v/>
      </c>
      <c r="D95" s="48" t="str">
        <f>IF($N$76&gt;0,$N$76,"")</f>
        <v/>
      </c>
      <c r="E95" s="48" t="str">
        <f>IF($N$77&gt;0,$N$77,"")</f>
        <v/>
      </c>
      <c r="F95" s="48" t="str">
        <f>IF($N$78&gt;0,$N$78,"")</f>
        <v/>
      </c>
      <c r="G95" s="48" t="str">
        <f>IF($N$79&gt;0,$N$79,"")</f>
        <v/>
      </c>
      <c r="H95" s="48" t="str">
        <f>IF($N$80&gt;0,$N$80,"")</f>
        <v/>
      </c>
    </row>
    <row r="96" spans="1:8" hidden="1" x14ac:dyDescent="0.3">
      <c r="A96" s="48" t="str">
        <f>IF($O$73&gt;0,$O$73,"")</f>
        <v/>
      </c>
      <c r="B96" s="48" t="str">
        <f>IF($O$74&gt;0,$O$74,"")</f>
        <v/>
      </c>
      <c r="C96" s="48" t="str">
        <f>IF($O$75&gt;0,$O$75,"")</f>
        <v/>
      </c>
      <c r="D96" s="48" t="str">
        <f>IF($O$76&gt;0,$O$76,"")</f>
        <v/>
      </c>
      <c r="E96" s="48" t="str">
        <f>IF($O$77&gt;0,$O$77,"")</f>
        <v/>
      </c>
      <c r="F96" s="48" t="str">
        <f>IF($O$78&gt;0,$O$78,"")</f>
        <v/>
      </c>
      <c r="G96" s="48" t="str">
        <f>IF($O$79&gt;0,$O$79,"")</f>
        <v/>
      </c>
      <c r="H96" s="48" t="str">
        <f>IF($O$80&gt;0,$O$80,"")</f>
        <v/>
      </c>
    </row>
    <row r="97" spans="1:8" hidden="1" x14ac:dyDescent="0.3">
      <c r="A97" s="48" t="str">
        <f>IF($P$73&gt;0,$P$73,"")</f>
        <v/>
      </c>
      <c r="B97" s="48" t="str">
        <f>IF($P$74&gt;0,$P$74,"")</f>
        <v/>
      </c>
      <c r="C97" s="48" t="str">
        <f>IF($P$75&gt;0,$P$75,"")</f>
        <v/>
      </c>
      <c r="D97" s="48" t="str">
        <f>IF($P$76&gt;0,$P$76,"")</f>
        <v/>
      </c>
      <c r="E97" s="48" t="str">
        <f>IF($P$77&gt;0,$P$77,"")</f>
        <v/>
      </c>
      <c r="F97" s="48" t="str">
        <f>IF($P$78&gt;0,$P$78,"")</f>
        <v/>
      </c>
      <c r="G97" s="48" t="str">
        <f>IF($P$79&gt;0,$P$79,"")</f>
        <v/>
      </c>
      <c r="H97" s="48" t="str">
        <f>IF($P$80&gt;0,$P$80,"")</f>
        <v/>
      </c>
    </row>
    <row r="98" spans="1:8" hidden="1" x14ac:dyDescent="0.3">
      <c r="A98" s="48" t="str">
        <f>IF($Q$73&gt;0,$Q$73,"")</f>
        <v/>
      </c>
      <c r="B98" s="48" t="str">
        <f>IF($Q$74&gt;0,$Q$74,"")</f>
        <v/>
      </c>
      <c r="C98" s="48" t="str">
        <f>IF($Q$75&gt;0,$Q$75,"")</f>
        <v/>
      </c>
      <c r="D98" s="48" t="str">
        <f>IF($Q$76&gt;0,$Q$76,"")</f>
        <v/>
      </c>
      <c r="E98" s="48" t="str">
        <f>IF($Q$77&gt;0,$Q$77,"")</f>
        <v/>
      </c>
      <c r="F98" s="48" t="str">
        <f>IF($Q$78&gt;0,$Q$78,"")</f>
        <v/>
      </c>
      <c r="G98" s="48" t="str">
        <f>IF($Q$79&gt;0,$Q$79,"")</f>
        <v/>
      </c>
      <c r="H98" s="48" t="str">
        <f>IF($Q$80&gt;0,$Q$80,"")</f>
        <v/>
      </c>
    </row>
    <row r="99" spans="1:8" hidden="1" x14ac:dyDescent="0.3">
      <c r="A99" s="48" t="str">
        <f>IF($R$73&gt;0,$R$73,"")</f>
        <v/>
      </c>
      <c r="B99" s="48" t="str">
        <f>IF($R$74&gt;0,$R$74,"")</f>
        <v/>
      </c>
      <c r="C99" s="48" t="str">
        <f>IF($R$75&gt;0,$R$75,"")</f>
        <v/>
      </c>
      <c r="D99" s="48" t="str">
        <f>IF($R$76&gt;0,$R$76,"")</f>
        <v/>
      </c>
      <c r="E99" s="48" t="str">
        <f>IF($R$77&gt;0,$R$77,"")</f>
        <v/>
      </c>
      <c r="F99" s="48" t="str">
        <f>IF($R$78&gt;0,$R$78,"")</f>
        <v/>
      </c>
      <c r="G99" s="48" t="str">
        <f>IF($R$79&gt;0,$R$79,"")</f>
        <v/>
      </c>
      <c r="H99" s="48" t="str">
        <f>IF($R$80&gt;0,$R$80,"")</f>
        <v/>
      </c>
    </row>
    <row r="100" spans="1:8" hidden="1" x14ac:dyDescent="0.3">
      <c r="A100" s="48" t="str">
        <f>IF($S$73&gt;0,$S$73,"")</f>
        <v/>
      </c>
      <c r="B100" s="48" t="str">
        <f>IF($S$74&gt;0,$S$74,"")</f>
        <v/>
      </c>
      <c r="C100" s="48" t="str">
        <f>IF($S$75&gt;0,$S$75,"")</f>
        <v/>
      </c>
      <c r="D100" s="48" t="str">
        <f>IF($S$76&gt;0,$S$76,"")</f>
        <v/>
      </c>
      <c r="E100" s="48" t="str">
        <f>IF($S$77&gt;0,$S$77,"")</f>
        <v/>
      </c>
      <c r="F100" s="48" t="str">
        <f>IF($S$78&gt;0,$S$78,"")</f>
        <v/>
      </c>
      <c r="G100" s="48" t="str">
        <f>IF($S$79&gt;0,$S$79,"")</f>
        <v/>
      </c>
      <c r="H100" s="48" t="str">
        <f>IF($S$80&gt;0,$S$80,"")</f>
        <v/>
      </c>
    </row>
    <row r="101" spans="1:8" hidden="1" x14ac:dyDescent="0.3">
      <c r="A101" s="48" t="str">
        <f>IF($T$73&gt;0,$T$73,"")</f>
        <v/>
      </c>
      <c r="B101" s="48" t="str">
        <f>IF($T$74&gt;0,$T$74,"")</f>
        <v/>
      </c>
      <c r="C101" s="48" t="str">
        <f>IF($T$75&gt;0,$T$75,"")</f>
        <v/>
      </c>
      <c r="D101" s="48" t="str">
        <f>IF($T$76&gt;0,$T$76,"")</f>
        <v/>
      </c>
      <c r="E101" s="48" t="str">
        <f>IF($T$77&gt;0,$T$77,"")</f>
        <v/>
      </c>
      <c r="F101" s="48" t="str">
        <f>IF($T$78&gt;0,$T$78,"")</f>
        <v/>
      </c>
      <c r="G101" s="48" t="str">
        <f>IF($T$79&gt;0,$T$79,"")</f>
        <v/>
      </c>
      <c r="H101" s="48" t="str">
        <f>IF($T$80&gt;0,$T$80,"")</f>
        <v/>
      </c>
    </row>
    <row r="102" spans="1:8" hidden="1" x14ac:dyDescent="0.3">
      <c r="A102" s="48" t="str">
        <f>IF($U$73&gt;0,$U$73,"")</f>
        <v/>
      </c>
      <c r="B102" s="48" t="str">
        <f>IF($U$74&gt;0,$U$74,"")</f>
        <v/>
      </c>
      <c r="C102" s="48" t="str">
        <f>IF($U$75&gt;0,$U$75,"")</f>
        <v/>
      </c>
      <c r="D102" s="48" t="str">
        <f>IF($U$76&gt;0,$U$76,"")</f>
        <v/>
      </c>
      <c r="E102" s="48" t="str">
        <f>IF($U$77&gt;0,$U$77,"")</f>
        <v/>
      </c>
      <c r="F102" s="48" t="str">
        <f>IF($U$78&gt;0,$U$78,"")</f>
        <v/>
      </c>
      <c r="G102" s="48" t="str">
        <f>IF($U$79&gt;0,$U$79,"")</f>
        <v/>
      </c>
      <c r="H102" s="48" t="str">
        <f>IF($U$80&gt;0,$U$80,"")</f>
        <v/>
      </c>
    </row>
  </sheetData>
  <sheetProtection algorithmName="SHA-512" hashValue="3MoGgJHxB/sMOe7G087noCRs1iyplcl0Y0tWM2utQhoQwTiV/tFyZspYu47nGnG20tbopnNr4O/rlQBXHQRvSw==" saltValue="u3ynx+5F/dOOrBQ6u6olmg==" spinCount="100000" sheet="1" objects="1" scenarios="1"/>
  <protectedRanges>
    <protectedRange sqref="B53:U58" name="Range8"/>
    <protectedRange sqref="B46:U51" name="Range7"/>
    <protectedRange sqref="B39:U44" name="Range6"/>
    <protectedRange sqref="B32:U37" name="Range5"/>
    <protectedRange sqref="B25:U30" name="Range4"/>
    <protectedRange sqref="B18:U23" name="Range3"/>
    <protectedRange sqref="B11:U16" name="Range2"/>
    <protectedRange sqref="B4:U9" name="Range1"/>
  </protectedRanges>
  <dataValidations count="1">
    <dataValidation type="whole" allowBlank="1" showInputMessage="1" showErrorMessage="1" promptTitle="Accepted values" prompt="Please enter a value between 0 and 10 for each item" sqref="B4:U9 B11:U16 B18:U23 B25:U30 B32:U37 B39:U44 B46:U51 B53:U59" xr:uid="{D6C0F096-919E-44AA-B6AD-606EBF32DA4C}">
      <formula1>0</formula1>
      <formula2>10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329C4-B82D-4E9E-A6FC-B08A01CCD9D2}">
  <sheetPr>
    <tabColor theme="5" tint="-0.499984740745262"/>
  </sheetPr>
  <dimension ref="A1:U53"/>
  <sheetViews>
    <sheetView workbookViewId="0">
      <selection activeCell="B3" sqref="B3"/>
    </sheetView>
  </sheetViews>
  <sheetFormatPr defaultRowHeight="14.4" x14ac:dyDescent="0.3"/>
  <cols>
    <col min="1" max="1" width="36.6640625" style="23" customWidth="1"/>
    <col min="2" max="21" width="8.88671875" style="62"/>
    <col min="22" max="16384" width="8.88671875" style="23"/>
  </cols>
  <sheetData>
    <row r="1" spans="1:21" ht="28.8" x14ac:dyDescent="0.3">
      <c r="A1" s="55" t="str">
        <f>'TOPSE ENDPOINT'!A1</f>
        <v>Parent name</v>
      </c>
      <c r="B1" s="57" t="str">
        <f>'TOPSE ENDPOINT'!B1</f>
        <v/>
      </c>
      <c r="C1" s="57" t="str">
        <f>'TOPSE ENDPOINT'!C1</f>
        <v/>
      </c>
      <c r="D1" s="57" t="str">
        <f>'TOPSE ENDPOINT'!D1</f>
        <v/>
      </c>
      <c r="E1" s="57" t="str">
        <f>'TOPSE ENDPOINT'!E1</f>
        <v/>
      </c>
      <c r="F1" s="57" t="str">
        <f>'TOPSE ENDPOINT'!F1</f>
        <v/>
      </c>
      <c r="G1" s="57" t="str">
        <f>'TOPSE ENDPOINT'!G1</f>
        <v/>
      </c>
      <c r="H1" s="57" t="str">
        <f>'TOPSE ENDPOINT'!H1</f>
        <v/>
      </c>
      <c r="I1" s="57" t="str">
        <f>'TOPSE ENDPOINT'!I1</f>
        <v/>
      </c>
      <c r="J1" s="57" t="str">
        <f>'TOPSE ENDPOINT'!J1</f>
        <v/>
      </c>
      <c r="K1" s="57" t="str">
        <f>'TOPSE ENDPOINT'!K1</f>
        <v/>
      </c>
      <c r="L1" s="57" t="str">
        <f>'TOPSE ENDPOINT'!L1</f>
        <v/>
      </c>
      <c r="M1" s="57" t="str">
        <f>'TOPSE ENDPOINT'!M1</f>
        <v/>
      </c>
      <c r="N1" s="57" t="str">
        <f>'TOPSE ENDPOINT'!N1</f>
        <v/>
      </c>
      <c r="O1" s="57" t="str">
        <f>'TOPSE ENDPOINT'!O1</f>
        <v/>
      </c>
      <c r="P1" s="57" t="str">
        <f>'TOPSE ENDPOINT'!P1</f>
        <v/>
      </c>
      <c r="Q1" s="57" t="str">
        <f>'TOPSE ENDPOINT'!Q1</f>
        <v/>
      </c>
      <c r="R1" s="57" t="str">
        <f>'TOPSE ENDPOINT'!R1</f>
        <v/>
      </c>
      <c r="S1" s="57" t="str">
        <f>'TOPSE ENDPOINT'!S1</f>
        <v/>
      </c>
      <c r="T1" s="57" t="str">
        <f>'TOPSE ENDPOINT'!T1</f>
        <v/>
      </c>
      <c r="U1" s="58" t="str">
        <f>'TOPSE ENDPOINT'!U1</f>
        <v/>
      </c>
    </row>
    <row r="2" spans="1:21" ht="31.2" customHeight="1" x14ac:dyDescent="0.3">
      <c r="A2" s="56" t="str">
        <f>'TOPSE ENDPOINT'!A2</f>
        <v>Parent ID</v>
      </c>
      <c r="B2" s="59">
        <f>'TOPSE ENDPOINT'!B2</f>
        <v>1</v>
      </c>
      <c r="C2" s="59">
        <f>'TOPSE ENDPOINT'!C2</f>
        <v>2</v>
      </c>
      <c r="D2" s="59">
        <f>'TOPSE ENDPOINT'!D2</f>
        <v>3</v>
      </c>
      <c r="E2" s="59">
        <f>'TOPSE ENDPOINT'!E2</f>
        <v>4</v>
      </c>
      <c r="F2" s="59">
        <f>'TOPSE ENDPOINT'!F2</f>
        <v>5</v>
      </c>
      <c r="G2" s="59">
        <f>'TOPSE ENDPOINT'!G2</f>
        <v>6</v>
      </c>
      <c r="H2" s="59">
        <f>'TOPSE ENDPOINT'!H2</f>
        <v>7</v>
      </c>
      <c r="I2" s="59">
        <f>'TOPSE ENDPOINT'!I2</f>
        <v>8</v>
      </c>
      <c r="J2" s="59">
        <f>'TOPSE ENDPOINT'!J2</f>
        <v>9</v>
      </c>
      <c r="K2" s="59">
        <f>'TOPSE ENDPOINT'!K2</f>
        <v>10</v>
      </c>
      <c r="L2" s="59">
        <f>'TOPSE ENDPOINT'!L2</f>
        <v>11</v>
      </c>
      <c r="M2" s="59">
        <f>'TOPSE ENDPOINT'!M2</f>
        <v>12</v>
      </c>
      <c r="N2" s="59">
        <f>'TOPSE ENDPOINT'!N2</f>
        <v>13</v>
      </c>
      <c r="O2" s="59">
        <f>'TOPSE ENDPOINT'!O2</f>
        <v>14</v>
      </c>
      <c r="P2" s="59">
        <f>'TOPSE ENDPOINT'!P2</f>
        <v>15</v>
      </c>
      <c r="Q2" s="59">
        <f>'TOPSE ENDPOINT'!Q2</f>
        <v>16</v>
      </c>
      <c r="R2" s="59">
        <f>'TOPSE ENDPOINT'!R2</f>
        <v>17</v>
      </c>
      <c r="S2" s="59">
        <f>'TOPSE ENDPOINT'!S2</f>
        <v>18</v>
      </c>
      <c r="T2" s="59">
        <f>'TOPSE ENDPOINT'!T2</f>
        <v>19</v>
      </c>
      <c r="U2" s="60">
        <f>'TOPSE ENDPOINT'!U2</f>
        <v>20</v>
      </c>
    </row>
    <row r="3" spans="1:21" x14ac:dyDescent="0.3">
      <c r="A3" s="54" t="s">
        <v>165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54" t="s">
        <v>166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28.8" x14ac:dyDescent="0.3">
      <c r="A5" s="54" t="s">
        <v>167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x14ac:dyDescent="0.3">
      <c r="A6" s="54" t="s">
        <v>168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ht="28.8" x14ac:dyDescent="0.3">
      <c r="A7" s="54" t="s">
        <v>169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ht="28.8" x14ac:dyDescent="0.3">
      <c r="A8" s="54" t="s">
        <v>170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28.8" x14ac:dyDescent="0.3">
      <c r="A9" s="54" t="s">
        <v>171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spans="1:21" ht="28.8" x14ac:dyDescent="0.3">
      <c r="A10" s="54" t="s">
        <v>172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28.8" x14ac:dyDescent="0.3">
      <c r="A11" s="54" t="s">
        <v>173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28.8" x14ac:dyDescent="0.3">
      <c r="A12" s="54" t="s">
        <v>174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</row>
    <row r="13" spans="1:21" ht="28.8" x14ac:dyDescent="0.3">
      <c r="A13" s="54" t="s">
        <v>175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1:21" ht="28.8" x14ac:dyDescent="0.3">
      <c r="A14" s="54" t="s">
        <v>176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</row>
    <row r="15" spans="1:21" ht="28.8" x14ac:dyDescent="0.3">
      <c r="A15" s="54" t="s">
        <v>177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1" ht="28.8" x14ac:dyDescent="0.3">
      <c r="A16" s="54" t="s">
        <v>178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1" ht="28.8" x14ac:dyDescent="0.3">
      <c r="A17" s="54" t="s">
        <v>179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</row>
    <row r="18" spans="1:21" hidden="1" x14ac:dyDescent="0.3">
      <c r="A18" s="64" t="s">
        <v>186</v>
      </c>
      <c r="B18" s="65">
        <f>COUNTIF(B3:B17,"")</f>
        <v>15</v>
      </c>
      <c r="C18" s="65">
        <f t="shared" ref="C18:U18" si="0">COUNTIF(C3:C17,"")</f>
        <v>15</v>
      </c>
      <c r="D18" s="65">
        <f t="shared" si="0"/>
        <v>15</v>
      </c>
      <c r="E18" s="65">
        <f t="shared" si="0"/>
        <v>15</v>
      </c>
      <c r="F18" s="65">
        <f t="shared" si="0"/>
        <v>15</v>
      </c>
      <c r="G18" s="65">
        <f t="shared" si="0"/>
        <v>15</v>
      </c>
      <c r="H18" s="65">
        <f t="shared" si="0"/>
        <v>15</v>
      </c>
      <c r="I18" s="65">
        <f t="shared" si="0"/>
        <v>15</v>
      </c>
      <c r="J18" s="65">
        <f t="shared" si="0"/>
        <v>15</v>
      </c>
      <c r="K18" s="65">
        <f t="shared" si="0"/>
        <v>15</v>
      </c>
      <c r="L18" s="65">
        <f t="shared" si="0"/>
        <v>15</v>
      </c>
      <c r="M18" s="65">
        <f t="shared" si="0"/>
        <v>15</v>
      </c>
      <c r="N18" s="65">
        <f t="shared" si="0"/>
        <v>15</v>
      </c>
      <c r="O18" s="65">
        <f t="shared" si="0"/>
        <v>15</v>
      </c>
      <c r="P18" s="65">
        <f t="shared" si="0"/>
        <v>15</v>
      </c>
      <c r="Q18" s="65">
        <f t="shared" si="0"/>
        <v>15</v>
      </c>
      <c r="R18" s="65">
        <f t="shared" si="0"/>
        <v>15</v>
      </c>
      <c r="S18" s="65">
        <f t="shared" si="0"/>
        <v>15</v>
      </c>
      <c r="T18" s="65">
        <f t="shared" si="0"/>
        <v>15</v>
      </c>
      <c r="U18" s="65">
        <f t="shared" si="0"/>
        <v>15</v>
      </c>
    </row>
    <row r="19" spans="1:21" s="48" customFormat="1" hidden="1" x14ac:dyDescent="0.3">
      <c r="A19" s="48" t="s">
        <v>180</v>
      </c>
      <c r="B19" s="63">
        <f>COUNTIF(B3:B17,$A$19)</f>
        <v>0</v>
      </c>
      <c r="C19" s="63">
        <f t="shared" ref="C19:U19" si="1">COUNTIF(C3:C17,$A$19)</f>
        <v>0</v>
      </c>
      <c r="D19" s="63">
        <f t="shared" si="1"/>
        <v>0</v>
      </c>
      <c r="E19" s="63">
        <f t="shared" si="1"/>
        <v>0</v>
      </c>
      <c r="F19" s="63">
        <f t="shared" si="1"/>
        <v>0</v>
      </c>
      <c r="G19" s="63">
        <f t="shared" si="1"/>
        <v>0</v>
      </c>
      <c r="H19" s="63">
        <f t="shared" si="1"/>
        <v>0</v>
      </c>
      <c r="I19" s="63">
        <f t="shared" si="1"/>
        <v>0</v>
      </c>
      <c r="J19" s="63">
        <f t="shared" si="1"/>
        <v>0</v>
      </c>
      <c r="K19" s="63">
        <f t="shared" si="1"/>
        <v>0</v>
      </c>
      <c r="L19" s="63">
        <f t="shared" si="1"/>
        <v>0</v>
      </c>
      <c r="M19" s="63">
        <f t="shared" si="1"/>
        <v>0</v>
      </c>
      <c r="N19" s="63">
        <f t="shared" si="1"/>
        <v>0</v>
      </c>
      <c r="O19" s="63">
        <f t="shared" si="1"/>
        <v>0</v>
      </c>
      <c r="P19" s="63">
        <f t="shared" si="1"/>
        <v>0</v>
      </c>
      <c r="Q19" s="63">
        <f t="shared" si="1"/>
        <v>0</v>
      </c>
      <c r="R19" s="63">
        <f t="shared" si="1"/>
        <v>0</v>
      </c>
      <c r="S19" s="63">
        <f t="shared" si="1"/>
        <v>0</v>
      </c>
      <c r="T19" s="63">
        <f t="shared" si="1"/>
        <v>0</v>
      </c>
      <c r="U19" s="63">
        <f t="shared" si="1"/>
        <v>0</v>
      </c>
    </row>
    <row r="20" spans="1:21" s="48" customFormat="1" hidden="1" x14ac:dyDescent="0.3">
      <c r="A20" s="48" t="s">
        <v>181</v>
      </c>
      <c r="B20" s="63">
        <f>COUNTIF(B3:B17,$A$20)</f>
        <v>0</v>
      </c>
      <c r="C20" s="63">
        <f t="shared" ref="C20:U20" si="2">COUNTIF(C3:C17,$A$20)</f>
        <v>0</v>
      </c>
      <c r="D20" s="63">
        <f t="shared" si="2"/>
        <v>0</v>
      </c>
      <c r="E20" s="63">
        <f t="shared" si="2"/>
        <v>0</v>
      </c>
      <c r="F20" s="63">
        <f t="shared" si="2"/>
        <v>0</v>
      </c>
      <c r="G20" s="63">
        <f t="shared" si="2"/>
        <v>0</v>
      </c>
      <c r="H20" s="63">
        <f t="shared" si="2"/>
        <v>0</v>
      </c>
      <c r="I20" s="63">
        <f t="shared" si="2"/>
        <v>0</v>
      </c>
      <c r="J20" s="63">
        <f t="shared" si="2"/>
        <v>0</v>
      </c>
      <c r="K20" s="63">
        <f t="shared" si="2"/>
        <v>0</v>
      </c>
      <c r="L20" s="63">
        <f t="shared" si="2"/>
        <v>0</v>
      </c>
      <c r="M20" s="63">
        <f t="shared" si="2"/>
        <v>0</v>
      </c>
      <c r="N20" s="63">
        <f t="shared" si="2"/>
        <v>0</v>
      </c>
      <c r="O20" s="63">
        <f t="shared" si="2"/>
        <v>0</v>
      </c>
      <c r="P20" s="63">
        <f t="shared" si="2"/>
        <v>0</v>
      </c>
      <c r="Q20" s="63">
        <f t="shared" si="2"/>
        <v>0</v>
      </c>
      <c r="R20" s="63">
        <f t="shared" si="2"/>
        <v>0</v>
      </c>
      <c r="S20" s="63">
        <f t="shared" si="2"/>
        <v>0</v>
      </c>
      <c r="T20" s="63">
        <f t="shared" si="2"/>
        <v>0</v>
      </c>
      <c r="U20" s="63">
        <f t="shared" si="2"/>
        <v>0</v>
      </c>
    </row>
    <row r="21" spans="1:21" s="48" customFormat="1" hidden="1" x14ac:dyDescent="0.3">
      <c r="A21" s="48" t="s">
        <v>182</v>
      </c>
      <c r="B21" s="63">
        <f>COUNTIF(B3:B17,$A$21)</f>
        <v>0</v>
      </c>
      <c r="C21" s="63">
        <f t="shared" ref="C21:U21" si="3">COUNTIF(C3:C17,$A$21)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0</v>
      </c>
      <c r="H21" s="63">
        <f t="shared" si="3"/>
        <v>0</v>
      </c>
      <c r="I21" s="63">
        <f t="shared" si="3"/>
        <v>0</v>
      </c>
      <c r="J21" s="63">
        <f t="shared" si="3"/>
        <v>0</v>
      </c>
      <c r="K21" s="63">
        <f t="shared" si="3"/>
        <v>0</v>
      </c>
      <c r="L21" s="63">
        <f t="shared" si="3"/>
        <v>0</v>
      </c>
      <c r="M21" s="63">
        <f t="shared" si="3"/>
        <v>0</v>
      </c>
      <c r="N21" s="63">
        <f t="shared" si="3"/>
        <v>0</v>
      </c>
      <c r="O21" s="63">
        <f t="shared" si="3"/>
        <v>0</v>
      </c>
      <c r="P21" s="63">
        <f t="shared" si="3"/>
        <v>0</v>
      </c>
      <c r="Q21" s="63">
        <f t="shared" si="3"/>
        <v>0</v>
      </c>
      <c r="R21" s="63">
        <f t="shared" si="3"/>
        <v>0</v>
      </c>
      <c r="S21" s="63">
        <f t="shared" si="3"/>
        <v>0</v>
      </c>
      <c r="T21" s="63">
        <f t="shared" si="3"/>
        <v>0</v>
      </c>
      <c r="U21" s="63">
        <f t="shared" si="3"/>
        <v>0</v>
      </c>
    </row>
    <row r="22" spans="1:21" s="48" customFormat="1" hidden="1" x14ac:dyDescent="0.3">
      <c r="A22" s="48" t="s">
        <v>183</v>
      </c>
      <c r="B22" s="63">
        <f>COUNTIF(B3:B17,$A$22)</f>
        <v>0</v>
      </c>
      <c r="C22" s="63">
        <f t="shared" ref="C22:U22" si="4">COUNTIF(C3:C17,$A$22)</f>
        <v>0</v>
      </c>
      <c r="D22" s="63">
        <f t="shared" si="4"/>
        <v>0</v>
      </c>
      <c r="E22" s="63">
        <f t="shared" si="4"/>
        <v>0</v>
      </c>
      <c r="F22" s="63">
        <f t="shared" si="4"/>
        <v>0</v>
      </c>
      <c r="G22" s="63">
        <f t="shared" si="4"/>
        <v>0</v>
      </c>
      <c r="H22" s="63">
        <f t="shared" si="4"/>
        <v>0</v>
      </c>
      <c r="I22" s="63">
        <f t="shared" si="4"/>
        <v>0</v>
      </c>
      <c r="J22" s="63">
        <f t="shared" si="4"/>
        <v>0</v>
      </c>
      <c r="K22" s="63">
        <f t="shared" si="4"/>
        <v>0</v>
      </c>
      <c r="L22" s="63">
        <f t="shared" si="4"/>
        <v>0</v>
      </c>
      <c r="M22" s="63">
        <f t="shared" si="4"/>
        <v>0</v>
      </c>
      <c r="N22" s="63">
        <f t="shared" si="4"/>
        <v>0</v>
      </c>
      <c r="O22" s="63">
        <f t="shared" si="4"/>
        <v>0</v>
      </c>
      <c r="P22" s="63">
        <f t="shared" si="4"/>
        <v>0</v>
      </c>
      <c r="Q22" s="63">
        <f t="shared" si="4"/>
        <v>0</v>
      </c>
      <c r="R22" s="63">
        <f t="shared" si="4"/>
        <v>0</v>
      </c>
      <c r="S22" s="63">
        <f t="shared" si="4"/>
        <v>0</v>
      </c>
      <c r="T22" s="63">
        <f t="shared" si="4"/>
        <v>0</v>
      </c>
      <c r="U22" s="63">
        <f t="shared" si="4"/>
        <v>0</v>
      </c>
    </row>
    <row r="23" spans="1:21" s="48" customFormat="1" hidden="1" x14ac:dyDescent="0.3">
      <c r="A23" s="48" t="s">
        <v>184</v>
      </c>
      <c r="B23" s="63">
        <f>COUNTIF(B3:B17,$A$23)</f>
        <v>0</v>
      </c>
      <c r="C23" s="63">
        <f t="shared" ref="C23:U23" si="5">COUNTIF(C3:C17,$A$23)</f>
        <v>0</v>
      </c>
      <c r="D23" s="63">
        <f t="shared" si="5"/>
        <v>0</v>
      </c>
      <c r="E23" s="63">
        <f t="shared" si="5"/>
        <v>0</v>
      </c>
      <c r="F23" s="63">
        <f t="shared" si="5"/>
        <v>0</v>
      </c>
      <c r="G23" s="63">
        <f t="shared" si="5"/>
        <v>0</v>
      </c>
      <c r="H23" s="63">
        <f t="shared" si="5"/>
        <v>0</v>
      </c>
      <c r="I23" s="63">
        <f t="shared" si="5"/>
        <v>0</v>
      </c>
      <c r="J23" s="63">
        <f t="shared" si="5"/>
        <v>0</v>
      </c>
      <c r="K23" s="63">
        <f t="shared" si="5"/>
        <v>0</v>
      </c>
      <c r="L23" s="63">
        <f t="shared" si="5"/>
        <v>0</v>
      </c>
      <c r="M23" s="63">
        <f t="shared" si="5"/>
        <v>0</v>
      </c>
      <c r="N23" s="63">
        <f t="shared" si="5"/>
        <v>0</v>
      </c>
      <c r="O23" s="63">
        <f t="shared" si="5"/>
        <v>0</v>
      </c>
      <c r="P23" s="63">
        <f t="shared" si="5"/>
        <v>0</v>
      </c>
      <c r="Q23" s="63">
        <f t="shared" si="5"/>
        <v>0</v>
      </c>
      <c r="R23" s="63">
        <f t="shared" si="5"/>
        <v>0</v>
      </c>
      <c r="S23" s="63">
        <f t="shared" si="5"/>
        <v>0</v>
      </c>
      <c r="T23" s="63">
        <f t="shared" si="5"/>
        <v>0</v>
      </c>
      <c r="U23" s="63">
        <f t="shared" si="5"/>
        <v>0</v>
      </c>
    </row>
    <row r="24" spans="1:21" hidden="1" x14ac:dyDescent="0.3"/>
    <row r="25" spans="1:21" s="48" customFormat="1" hidden="1" x14ac:dyDescent="0.3">
      <c r="A25" s="48" t="s">
        <v>180</v>
      </c>
      <c r="B25" s="63" t="str">
        <f>IF(B19&gt;0,B19*2,"")</f>
        <v/>
      </c>
      <c r="C25" s="63" t="str">
        <f t="shared" ref="C25:U25" si="6">IF(C19&gt;0,C19*2,"")</f>
        <v/>
      </c>
      <c r="D25" s="63" t="str">
        <f t="shared" si="6"/>
        <v/>
      </c>
      <c r="E25" s="63" t="str">
        <f t="shared" si="6"/>
        <v/>
      </c>
      <c r="F25" s="63" t="str">
        <f t="shared" si="6"/>
        <v/>
      </c>
      <c r="G25" s="63" t="str">
        <f t="shared" si="6"/>
        <v/>
      </c>
      <c r="H25" s="63" t="str">
        <f t="shared" si="6"/>
        <v/>
      </c>
      <c r="I25" s="63" t="str">
        <f t="shared" si="6"/>
        <v/>
      </c>
      <c r="J25" s="63" t="str">
        <f t="shared" si="6"/>
        <v/>
      </c>
      <c r="K25" s="63" t="str">
        <f t="shared" si="6"/>
        <v/>
      </c>
      <c r="L25" s="63" t="str">
        <f t="shared" si="6"/>
        <v/>
      </c>
      <c r="M25" s="63" t="str">
        <f t="shared" si="6"/>
        <v/>
      </c>
      <c r="N25" s="63" t="str">
        <f t="shared" si="6"/>
        <v/>
      </c>
      <c r="O25" s="63" t="str">
        <f t="shared" si="6"/>
        <v/>
      </c>
      <c r="P25" s="63" t="str">
        <f t="shared" si="6"/>
        <v/>
      </c>
      <c r="Q25" s="63" t="str">
        <f t="shared" si="6"/>
        <v/>
      </c>
      <c r="R25" s="63" t="str">
        <f t="shared" si="6"/>
        <v/>
      </c>
      <c r="S25" s="63" t="str">
        <f t="shared" si="6"/>
        <v/>
      </c>
      <c r="T25" s="63" t="str">
        <f t="shared" si="6"/>
        <v/>
      </c>
      <c r="U25" s="63" t="str">
        <f t="shared" si="6"/>
        <v/>
      </c>
    </row>
    <row r="26" spans="1:21" s="48" customFormat="1" hidden="1" x14ac:dyDescent="0.3">
      <c r="A26" s="48" t="s">
        <v>181</v>
      </c>
      <c r="B26" s="63" t="str">
        <f>IF(B20&gt;0,B20*0,"")</f>
        <v/>
      </c>
      <c r="C26" s="63" t="str">
        <f t="shared" ref="C26:U26" si="7">IF(C20&gt;0,C20*0,"")</f>
        <v/>
      </c>
      <c r="D26" s="63" t="str">
        <f t="shared" si="7"/>
        <v/>
      </c>
      <c r="E26" s="63" t="str">
        <f t="shared" si="7"/>
        <v/>
      </c>
      <c r="F26" s="63" t="str">
        <f t="shared" si="7"/>
        <v/>
      </c>
      <c r="G26" s="63" t="str">
        <f t="shared" si="7"/>
        <v/>
      </c>
      <c r="H26" s="63" t="str">
        <f t="shared" si="7"/>
        <v/>
      </c>
      <c r="I26" s="63" t="str">
        <f t="shared" si="7"/>
        <v/>
      </c>
      <c r="J26" s="63" t="str">
        <f t="shared" si="7"/>
        <v/>
      </c>
      <c r="K26" s="63" t="str">
        <f t="shared" si="7"/>
        <v/>
      </c>
      <c r="L26" s="63" t="str">
        <f t="shared" si="7"/>
        <v/>
      </c>
      <c r="M26" s="63" t="str">
        <f t="shared" si="7"/>
        <v/>
      </c>
      <c r="N26" s="63" t="str">
        <f t="shared" si="7"/>
        <v/>
      </c>
      <c r="O26" s="63" t="str">
        <f t="shared" si="7"/>
        <v/>
      </c>
      <c r="P26" s="63" t="str">
        <f t="shared" si="7"/>
        <v/>
      </c>
      <c r="Q26" s="63" t="str">
        <f t="shared" si="7"/>
        <v/>
      </c>
      <c r="R26" s="63" t="str">
        <f t="shared" si="7"/>
        <v/>
      </c>
      <c r="S26" s="63" t="str">
        <f t="shared" si="7"/>
        <v/>
      </c>
      <c r="T26" s="63" t="str">
        <f t="shared" si="7"/>
        <v/>
      </c>
      <c r="U26" s="63" t="str">
        <f t="shared" si="7"/>
        <v/>
      </c>
    </row>
    <row r="27" spans="1:21" s="48" customFormat="1" hidden="1" x14ac:dyDescent="0.3">
      <c r="A27" s="48" t="s">
        <v>182</v>
      </c>
      <c r="B27" s="63" t="str">
        <f>IF(B21&gt;0,B21*1,"")</f>
        <v/>
      </c>
      <c r="C27" s="63" t="str">
        <f t="shared" ref="C27:U27" si="8">IF(C21&gt;0,C21*1,"")</f>
        <v/>
      </c>
      <c r="D27" s="63" t="str">
        <f t="shared" si="8"/>
        <v/>
      </c>
      <c r="E27" s="63" t="str">
        <f t="shared" si="8"/>
        <v/>
      </c>
      <c r="F27" s="63" t="str">
        <f t="shared" si="8"/>
        <v/>
      </c>
      <c r="G27" s="63" t="str">
        <f t="shared" si="8"/>
        <v/>
      </c>
      <c r="H27" s="63" t="str">
        <f t="shared" si="8"/>
        <v/>
      </c>
      <c r="I27" s="63" t="str">
        <f t="shared" si="8"/>
        <v/>
      </c>
      <c r="J27" s="63" t="str">
        <f t="shared" si="8"/>
        <v/>
      </c>
      <c r="K27" s="63" t="str">
        <f t="shared" si="8"/>
        <v/>
      </c>
      <c r="L27" s="63" t="str">
        <f t="shared" si="8"/>
        <v/>
      </c>
      <c r="M27" s="63" t="str">
        <f t="shared" si="8"/>
        <v/>
      </c>
      <c r="N27" s="63" t="str">
        <f t="shared" si="8"/>
        <v/>
      </c>
      <c r="O27" s="63" t="str">
        <f t="shared" si="8"/>
        <v/>
      </c>
      <c r="P27" s="63" t="str">
        <f t="shared" si="8"/>
        <v/>
      </c>
      <c r="Q27" s="63" t="str">
        <f t="shared" si="8"/>
        <v/>
      </c>
      <c r="R27" s="63" t="str">
        <f t="shared" si="8"/>
        <v/>
      </c>
      <c r="S27" s="63" t="str">
        <f t="shared" si="8"/>
        <v/>
      </c>
      <c r="T27" s="63" t="str">
        <f t="shared" si="8"/>
        <v/>
      </c>
      <c r="U27" s="63" t="str">
        <f t="shared" si="8"/>
        <v/>
      </c>
    </row>
    <row r="28" spans="1:21" s="48" customFormat="1" hidden="1" x14ac:dyDescent="0.3">
      <c r="A28" s="48" t="s">
        <v>183</v>
      </c>
      <c r="B28" s="63" t="str">
        <f>IF(B22&gt;0,B22*2,"")</f>
        <v/>
      </c>
      <c r="C28" s="63" t="str">
        <f t="shared" ref="C28:U28" si="9">IF(C22&gt;0,C22*2,"")</f>
        <v/>
      </c>
      <c r="D28" s="63" t="str">
        <f t="shared" si="9"/>
        <v/>
      </c>
      <c r="E28" s="63" t="str">
        <f t="shared" si="9"/>
        <v/>
      </c>
      <c r="F28" s="63" t="str">
        <f t="shared" si="9"/>
        <v/>
      </c>
      <c r="G28" s="63" t="str">
        <f t="shared" si="9"/>
        <v/>
      </c>
      <c r="H28" s="63" t="str">
        <f t="shared" si="9"/>
        <v/>
      </c>
      <c r="I28" s="63" t="str">
        <f t="shared" si="9"/>
        <v/>
      </c>
      <c r="J28" s="63" t="str">
        <f t="shared" si="9"/>
        <v/>
      </c>
      <c r="K28" s="63" t="str">
        <f t="shared" si="9"/>
        <v/>
      </c>
      <c r="L28" s="63" t="str">
        <f t="shared" si="9"/>
        <v/>
      </c>
      <c r="M28" s="63" t="str">
        <f t="shared" si="9"/>
        <v/>
      </c>
      <c r="N28" s="63" t="str">
        <f t="shared" si="9"/>
        <v/>
      </c>
      <c r="O28" s="63" t="str">
        <f t="shared" si="9"/>
        <v/>
      </c>
      <c r="P28" s="63" t="str">
        <f t="shared" si="9"/>
        <v/>
      </c>
      <c r="Q28" s="63" t="str">
        <f t="shared" si="9"/>
        <v/>
      </c>
      <c r="R28" s="63" t="str">
        <f t="shared" si="9"/>
        <v/>
      </c>
      <c r="S28" s="63" t="str">
        <f t="shared" si="9"/>
        <v/>
      </c>
      <c r="T28" s="63" t="str">
        <f t="shared" si="9"/>
        <v/>
      </c>
      <c r="U28" s="63" t="str">
        <f t="shared" si="9"/>
        <v/>
      </c>
    </row>
    <row r="29" spans="1:21" s="48" customFormat="1" hidden="1" x14ac:dyDescent="0.3">
      <c r="A29" s="48" t="s">
        <v>184</v>
      </c>
      <c r="B29" s="63" t="str">
        <f>IF(B23&gt;0,B23*3,"")</f>
        <v/>
      </c>
      <c r="C29" s="63" t="str">
        <f t="shared" ref="C29:U29" si="10">IF(C23&gt;0,C23*3,"")</f>
        <v/>
      </c>
      <c r="D29" s="63" t="str">
        <f t="shared" si="10"/>
        <v/>
      </c>
      <c r="E29" s="63" t="str">
        <f t="shared" si="10"/>
        <v/>
      </c>
      <c r="F29" s="63" t="str">
        <f t="shared" si="10"/>
        <v/>
      </c>
      <c r="G29" s="63" t="str">
        <f t="shared" si="10"/>
        <v/>
      </c>
      <c r="H29" s="63" t="str">
        <f t="shared" si="10"/>
        <v/>
      </c>
      <c r="I29" s="63" t="str">
        <f t="shared" si="10"/>
        <v/>
      </c>
      <c r="J29" s="63" t="str">
        <f t="shared" si="10"/>
        <v/>
      </c>
      <c r="K29" s="63" t="str">
        <f t="shared" si="10"/>
        <v/>
      </c>
      <c r="L29" s="63" t="str">
        <f t="shared" si="10"/>
        <v/>
      </c>
      <c r="M29" s="63" t="str">
        <f t="shared" si="10"/>
        <v/>
      </c>
      <c r="N29" s="63" t="str">
        <f t="shared" si="10"/>
        <v/>
      </c>
      <c r="O29" s="63" t="str">
        <f t="shared" si="10"/>
        <v/>
      </c>
      <c r="P29" s="63" t="str">
        <f t="shared" si="10"/>
        <v/>
      </c>
      <c r="Q29" s="63" t="str">
        <f t="shared" si="10"/>
        <v/>
      </c>
      <c r="R29" s="63" t="str">
        <f t="shared" si="10"/>
        <v/>
      </c>
      <c r="S29" s="63" t="str">
        <f t="shared" si="10"/>
        <v/>
      </c>
      <c r="T29" s="63" t="str">
        <f t="shared" si="10"/>
        <v/>
      </c>
      <c r="U29" s="63" t="str">
        <f t="shared" si="10"/>
        <v/>
      </c>
    </row>
    <row r="30" spans="1:21" hidden="1" x14ac:dyDescent="0.3">
      <c r="A30" s="48" t="s">
        <v>163</v>
      </c>
      <c r="B30" s="62">
        <f>SUM(B25:B29)</f>
        <v>0</v>
      </c>
      <c r="C30" s="62">
        <f t="shared" ref="C30:U30" si="11">SUM(C25:C29)</f>
        <v>0</v>
      </c>
      <c r="D30" s="62">
        <f t="shared" si="11"/>
        <v>0</v>
      </c>
      <c r="E30" s="62">
        <f t="shared" si="11"/>
        <v>0</v>
      </c>
      <c r="F30" s="62">
        <f t="shared" si="11"/>
        <v>0</v>
      </c>
      <c r="G30" s="62">
        <f t="shared" si="11"/>
        <v>0</v>
      </c>
      <c r="H30" s="62">
        <f t="shared" si="11"/>
        <v>0</v>
      </c>
      <c r="I30" s="62">
        <f t="shared" si="11"/>
        <v>0</v>
      </c>
      <c r="J30" s="62">
        <f t="shared" si="11"/>
        <v>0</v>
      </c>
      <c r="K30" s="62">
        <f t="shared" si="11"/>
        <v>0</v>
      </c>
      <c r="L30" s="62">
        <f t="shared" si="11"/>
        <v>0</v>
      </c>
      <c r="M30" s="62">
        <f t="shared" si="11"/>
        <v>0</v>
      </c>
      <c r="N30" s="62">
        <f t="shared" si="11"/>
        <v>0</v>
      </c>
      <c r="O30" s="62">
        <f t="shared" si="11"/>
        <v>0</v>
      </c>
      <c r="P30" s="62">
        <f t="shared" si="11"/>
        <v>0</v>
      </c>
      <c r="Q30" s="62">
        <f t="shared" si="11"/>
        <v>0</v>
      </c>
      <c r="R30" s="62">
        <f t="shared" si="11"/>
        <v>0</v>
      </c>
      <c r="S30" s="62">
        <f t="shared" si="11"/>
        <v>0</v>
      </c>
      <c r="T30" s="62">
        <f t="shared" si="11"/>
        <v>0</v>
      </c>
      <c r="U30" s="62">
        <f t="shared" si="11"/>
        <v>0</v>
      </c>
    </row>
    <row r="31" spans="1:21" hidden="1" x14ac:dyDescent="0.3">
      <c r="A31" s="48" t="s">
        <v>185</v>
      </c>
      <c r="B31" s="62" t="str">
        <f>IF($B$30&gt;0,$B$30,"")</f>
        <v/>
      </c>
      <c r="C31" s="62" t="str">
        <f>IF($C$30&gt;0,$C$30,"")</f>
        <v/>
      </c>
      <c r="D31" s="62" t="str">
        <f>IF($D$30&gt;0,$D$30,"")</f>
        <v/>
      </c>
      <c r="E31" s="62" t="str">
        <f>IF($E$30&gt;0,$E$30,"")</f>
        <v/>
      </c>
      <c r="F31" s="62" t="str">
        <f>IF($F$30&gt;0,$F$30,"")</f>
        <v/>
      </c>
      <c r="G31" s="62" t="str">
        <f>IF($G$30&gt;0,$G$30,"")</f>
        <v/>
      </c>
      <c r="H31" s="62" t="str">
        <f>IF($H$30&gt;0,$H$30,"")</f>
        <v/>
      </c>
      <c r="I31" s="62" t="str">
        <f>IF($I$30&gt;0,$I$30,"")</f>
        <v/>
      </c>
      <c r="J31" s="62" t="str">
        <f>IF($J$30&gt;0,$J$30,"")</f>
        <v/>
      </c>
      <c r="K31" s="62" t="str">
        <f>IF($K$30&gt;0,$K$30,"")</f>
        <v/>
      </c>
      <c r="L31" s="62" t="str">
        <f>IF($L$30&gt;0,$L$30,"")</f>
        <v/>
      </c>
      <c r="M31" s="62" t="str">
        <f>IF($M$30&gt;0,$M$30,"")</f>
        <v/>
      </c>
      <c r="N31" s="62" t="str">
        <f>IF($N$30&gt;0,$N$30,"")</f>
        <v/>
      </c>
      <c r="O31" s="62" t="str">
        <f>IF($O$30&gt;0,$O$30,"")</f>
        <v/>
      </c>
      <c r="P31" s="62" t="str">
        <f>IF($P$30&gt;0,$P$30,"")</f>
        <v/>
      </c>
      <c r="Q31" s="62" t="str">
        <f>IF($Q$30&gt;0,$Q$30,"")</f>
        <v/>
      </c>
      <c r="R31" s="62" t="str">
        <f>IF($R$30&gt;0,$R$30,"")</f>
        <v/>
      </c>
      <c r="S31" s="62" t="str">
        <f>IF($S$30&gt;0,$S$30,"")</f>
        <v/>
      </c>
      <c r="T31" s="62" t="str">
        <f>IF($T$30&gt;0,$T$30,"")</f>
        <v/>
      </c>
      <c r="U31" s="62" t="str">
        <f>IF($U$30&gt;0,$U$30,"")</f>
        <v/>
      </c>
    </row>
    <row r="32" spans="1:21" hidden="1" x14ac:dyDescent="0.3"/>
    <row r="33" spans="2:3" ht="43.2" hidden="1" x14ac:dyDescent="0.3">
      <c r="C33" s="62" t="s">
        <v>185</v>
      </c>
    </row>
    <row r="34" spans="2:3" hidden="1" x14ac:dyDescent="0.3">
      <c r="B34" s="63" t="str">
        <f>IF($B$18=0,$B$18,"")</f>
        <v/>
      </c>
      <c r="C34" s="63" t="str">
        <f>IF($B$34="","",$B$31)</f>
        <v/>
      </c>
    </row>
    <row r="35" spans="2:3" hidden="1" x14ac:dyDescent="0.3">
      <c r="B35" s="63" t="str">
        <f>IF($C$18=0,$C$18,"")</f>
        <v/>
      </c>
      <c r="C35" s="63" t="str">
        <f>IF($B$35="","",$C$31)</f>
        <v/>
      </c>
    </row>
    <row r="36" spans="2:3" hidden="1" x14ac:dyDescent="0.3">
      <c r="B36" s="63" t="str">
        <f>IF($D$18=0,$D$18,"")</f>
        <v/>
      </c>
      <c r="C36" s="63" t="str">
        <f>IF($B$36="","",$D$31)</f>
        <v/>
      </c>
    </row>
    <row r="37" spans="2:3" hidden="1" x14ac:dyDescent="0.3">
      <c r="B37" s="63" t="str">
        <f>IF($E$18=0,$E$18,"")</f>
        <v/>
      </c>
      <c r="C37" s="63" t="str">
        <f>IF($B$37="","",$E$31)</f>
        <v/>
      </c>
    </row>
    <row r="38" spans="2:3" hidden="1" x14ac:dyDescent="0.3">
      <c r="B38" s="63" t="str">
        <f>IF($F$18=0,$F$18,"")</f>
        <v/>
      </c>
      <c r="C38" s="63" t="str">
        <f>IF($B$38="","",$F$31)</f>
        <v/>
      </c>
    </row>
    <row r="39" spans="2:3" hidden="1" x14ac:dyDescent="0.3">
      <c r="B39" s="63" t="str">
        <f>IF($G$18=0,$G$18,"")</f>
        <v/>
      </c>
      <c r="C39" s="63" t="str">
        <f>IF($B$39="","",$G$31)</f>
        <v/>
      </c>
    </row>
    <row r="40" spans="2:3" hidden="1" x14ac:dyDescent="0.3">
      <c r="B40" s="63" t="str">
        <f>IF($H$18=0,$H$18,"")</f>
        <v/>
      </c>
      <c r="C40" s="63" t="str">
        <f>IF($B$40="","",$H$31)</f>
        <v/>
      </c>
    </row>
    <row r="41" spans="2:3" hidden="1" x14ac:dyDescent="0.3">
      <c r="B41" s="63" t="str">
        <f>IF($I$18=0,$I$18,"")</f>
        <v/>
      </c>
      <c r="C41" s="63" t="str">
        <f>IF($B$41="","",$I$31)</f>
        <v/>
      </c>
    </row>
    <row r="42" spans="2:3" hidden="1" x14ac:dyDescent="0.3">
      <c r="B42" s="63" t="str">
        <f>IF($J$18=0,$J$18,"")</f>
        <v/>
      </c>
      <c r="C42" s="63" t="str">
        <f>IF($B$42="","",$J$31)</f>
        <v/>
      </c>
    </row>
    <row r="43" spans="2:3" hidden="1" x14ac:dyDescent="0.3">
      <c r="B43" s="63" t="str">
        <f>IF($K$18=0,$K$18,"")</f>
        <v/>
      </c>
      <c r="C43" s="63" t="str">
        <f>IF($B$43="","",$K$31)</f>
        <v/>
      </c>
    </row>
    <row r="44" spans="2:3" hidden="1" x14ac:dyDescent="0.3">
      <c r="B44" s="63" t="str">
        <f>IF($L$18=0,$L$18,"")</f>
        <v/>
      </c>
      <c r="C44" s="63" t="str">
        <f>IF($B$44="","",$L$31)</f>
        <v/>
      </c>
    </row>
    <row r="45" spans="2:3" hidden="1" x14ac:dyDescent="0.3">
      <c r="B45" s="63" t="str">
        <f>IF($M$18=0,$M$18,"")</f>
        <v/>
      </c>
      <c r="C45" s="63" t="str">
        <f>IF($B$45="","",$M$31)</f>
        <v/>
      </c>
    </row>
    <row r="46" spans="2:3" hidden="1" x14ac:dyDescent="0.3">
      <c r="B46" s="63" t="str">
        <f>IF($N$18=0,$N$18,"")</f>
        <v/>
      </c>
      <c r="C46" s="63" t="str">
        <f>IF($B$46="","",$N$31)</f>
        <v/>
      </c>
    </row>
    <row r="47" spans="2:3" hidden="1" x14ac:dyDescent="0.3">
      <c r="B47" s="63" t="str">
        <f>IF($O$18=0,$O$18,"")</f>
        <v/>
      </c>
      <c r="C47" s="63" t="str">
        <f>IF($B$47="","",$O$31)</f>
        <v/>
      </c>
    </row>
    <row r="48" spans="2:3" hidden="1" x14ac:dyDescent="0.3">
      <c r="B48" s="63" t="str">
        <f>IF($P$18=0,$P$18,"")</f>
        <v/>
      </c>
      <c r="C48" s="63" t="str">
        <f>IF($B$48="","",$P$31)</f>
        <v/>
      </c>
    </row>
    <row r="49" spans="2:3" hidden="1" x14ac:dyDescent="0.3">
      <c r="B49" s="63" t="str">
        <f>IF($Q$18=0,$Q$18,"")</f>
        <v/>
      </c>
      <c r="C49" s="63" t="str">
        <f>IF($B$49="","",$Q$31)</f>
        <v/>
      </c>
    </row>
    <row r="50" spans="2:3" hidden="1" x14ac:dyDescent="0.3">
      <c r="B50" s="63" t="str">
        <f>IF($R$18=0,$R$18,"")</f>
        <v/>
      </c>
      <c r="C50" s="63" t="str">
        <f>IF($B$50="","",$R$31)</f>
        <v/>
      </c>
    </row>
    <row r="51" spans="2:3" hidden="1" x14ac:dyDescent="0.3">
      <c r="B51" s="63" t="str">
        <f>IF($S$18=0,$S$18,"")</f>
        <v/>
      </c>
      <c r="C51" s="63" t="str">
        <f>IF($B$51="","",$S$31)</f>
        <v/>
      </c>
    </row>
    <row r="52" spans="2:3" hidden="1" x14ac:dyDescent="0.3">
      <c r="B52" s="63" t="str">
        <f>IF($T$18=0,$T$18,"")</f>
        <v/>
      </c>
      <c r="C52" s="63" t="str">
        <f>IF($B$52="","",$T$31)</f>
        <v/>
      </c>
    </row>
    <row r="53" spans="2:3" hidden="1" x14ac:dyDescent="0.3">
      <c r="B53" s="63" t="str">
        <f>IF($U$18=0,$U$18,"")</f>
        <v/>
      </c>
      <c r="C53" s="63" t="str">
        <f>IF($B$53="","",$U$31)</f>
        <v/>
      </c>
    </row>
  </sheetData>
  <sheetProtection algorithmName="SHA-512" hashValue="lZ3GS5BHkkP8UP7INQy3mTsgu/+TMnDl+2EAIoNzOgVt0QYajC6posvJR1bd+ea6pTw5rWhWSvnEamH2R/NEaA==" saltValue="s4wOOJz6KTa0litQHsr9WA==" spinCount="100000" sheet="1" objects="1" scenarios="1"/>
  <protectedRanges>
    <protectedRange sqref="B3:U17" name="Range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3E6C85-0F25-4EB2-BCD5-9A0E1363ED12}">
          <x14:formula1>
            <xm:f>Codes!$I$1:$I$5</xm:f>
          </x14:formula1>
          <xm:sqref>B3:U17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35CD-1C20-4363-900F-C75EE5A4523F}">
  <sheetPr>
    <tabColor theme="5" tint="-0.499984740745262"/>
  </sheetPr>
  <dimension ref="A1:U53"/>
  <sheetViews>
    <sheetView topLeftCell="A12" workbookViewId="0">
      <selection activeCell="A18" sqref="A18:XFD53"/>
    </sheetView>
  </sheetViews>
  <sheetFormatPr defaultRowHeight="14.4" x14ac:dyDescent="0.3"/>
  <cols>
    <col min="1" max="1" width="36.6640625" style="23" customWidth="1"/>
    <col min="2" max="21" width="8.88671875" style="62"/>
    <col min="22" max="16384" width="8.88671875" style="23"/>
  </cols>
  <sheetData>
    <row r="1" spans="1:21" ht="28.8" x14ac:dyDescent="0.3">
      <c r="A1" s="55" t="str">
        <f>'TOPSE ENDPOINT'!A1</f>
        <v>Parent name</v>
      </c>
      <c r="B1" s="57" t="str">
        <f>'TOPSE ENDPOINT'!B1</f>
        <v/>
      </c>
      <c r="C1" s="57" t="str">
        <f>'TOPSE ENDPOINT'!C1</f>
        <v/>
      </c>
      <c r="D1" s="57" t="str">
        <f>'TOPSE ENDPOINT'!D1</f>
        <v/>
      </c>
      <c r="E1" s="57" t="str">
        <f>'TOPSE ENDPOINT'!E1</f>
        <v/>
      </c>
      <c r="F1" s="57" t="str">
        <f>'TOPSE ENDPOINT'!F1</f>
        <v/>
      </c>
      <c r="G1" s="57" t="str">
        <f>'TOPSE ENDPOINT'!G1</f>
        <v/>
      </c>
      <c r="H1" s="57" t="str">
        <f>'TOPSE ENDPOINT'!H1</f>
        <v/>
      </c>
      <c r="I1" s="57" t="str">
        <f>'TOPSE ENDPOINT'!I1</f>
        <v/>
      </c>
      <c r="J1" s="57" t="str">
        <f>'TOPSE ENDPOINT'!J1</f>
        <v/>
      </c>
      <c r="K1" s="57" t="str">
        <f>'TOPSE ENDPOINT'!K1</f>
        <v/>
      </c>
      <c r="L1" s="57" t="str">
        <f>'TOPSE ENDPOINT'!L1</f>
        <v/>
      </c>
      <c r="M1" s="57" t="str">
        <f>'TOPSE ENDPOINT'!M1</f>
        <v/>
      </c>
      <c r="N1" s="57" t="str">
        <f>'TOPSE ENDPOINT'!N1</f>
        <v/>
      </c>
      <c r="O1" s="57" t="str">
        <f>'TOPSE ENDPOINT'!O1</f>
        <v/>
      </c>
      <c r="P1" s="57" t="str">
        <f>'TOPSE ENDPOINT'!P1</f>
        <v/>
      </c>
      <c r="Q1" s="57" t="str">
        <f>'TOPSE ENDPOINT'!Q1</f>
        <v/>
      </c>
      <c r="R1" s="57" t="str">
        <f>'TOPSE ENDPOINT'!R1</f>
        <v/>
      </c>
      <c r="S1" s="57" t="str">
        <f>'TOPSE ENDPOINT'!S1</f>
        <v/>
      </c>
      <c r="T1" s="57" t="str">
        <f>'TOPSE ENDPOINT'!T1</f>
        <v/>
      </c>
      <c r="U1" s="58" t="str">
        <f>'TOPSE ENDPOINT'!U1</f>
        <v/>
      </c>
    </row>
    <row r="2" spans="1:21" ht="31.2" customHeight="1" x14ac:dyDescent="0.3">
      <c r="A2" s="56" t="str">
        <f>'TOPSE ENDPOINT'!A2</f>
        <v>Parent ID</v>
      </c>
      <c r="B2" s="59">
        <f>'TOPSE ENDPOINT'!B2</f>
        <v>1</v>
      </c>
      <c r="C2" s="59">
        <f>'TOPSE ENDPOINT'!C2</f>
        <v>2</v>
      </c>
      <c r="D2" s="59">
        <f>'TOPSE ENDPOINT'!D2</f>
        <v>3</v>
      </c>
      <c r="E2" s="59">
        <f>'TOPSE ENDPOINT'!E2</f>
        <v>4</v>
      </c>
      <c r="F2" s="59">
        <f>'TOPSE ENDPOINT'!F2</f>
        <v>5</v>
      </c>
      <c r="G2" s="59">
        <f>'TOPSE ENDPOINT'!G2</f>
        <v>6</v>
      </c>
      <c r="H2" s="59">
        <f>'TOPSE ENDPOINT'!H2</f>
        <v>7</v>
      </c>
      <c r="I2" s="59">
        <f>'TOPSE ENDPOINT'!I2</f>
        <v>8</v>
      </c>
      <c r="J2" s="59">
        <f>'TOPSE ENDPOINT'!J2</f>
        <v>9</v>
      </c>
      <c r="K2" s="59">
        <f>'TOPSE ENDPOINT'!K2</f>
        <v>10</v>
      </c>
      <c r="L2" s="59">
        <f>'TOPSE ENDPOINT'!L2</f>
        <v>11</v>
      </c>
      <c r="M2" s="59">
        <f>'TOPSE ENDPOINT'!M2</f>
        <v>12</v>
      </c>
      <c r="N2" s="59">
        <f>'TOPSE ENDPOINT'!N2</f>
        <v>13</v>
      </c>
      <c r="O2" s="59">
        <f>'TOPSE ENDPOINT'!O2</f>
        <v>14</v>
      </c>
      <c r="P2" s="59">
        <f>'TOPSE ENDPOINT'!P2</f>
        <v>15</v>
      </c>
      <c r="Q2" s="59">
        <f>'TOPSE ENDPOINT'!Q2</f>
        <v>16</v>
      </c>
      <c r="R2" s="59">
        <f>'TOPSE ENDPOINT'!R2</f>
        <v>17</v>
      </c>
      <c r="S2" s="59">
        <f>'TOPSE ENDPOINT'!S2</f>
        <v>18</v>
      </c>
      <c r="T2" s="59">
        <f>'TOPSE ENDPOINT'!T2</f>
        <v>19</v>
      </c>
      <c r="U2" s="60">
        <f>'TOPSE ENDPOINT'!U2</f>
        <v>20</v>
      </c>
    </row>
    <row r="3" spans="1:21" x14ac:dyDescent="0.3">
      <c r="A3" s="54" t="s">
        <v>165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3">
      <c r="A4" s="54" t="s">
        <v>166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</row>
    <row r="5" spans="1:21" ht="28.8" x14ac:dyDescent="0.3">
      <c r="A5" s="54" t="s">
        <v>167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x14ac:dyDescent="0.3">
      <c r="A6" s="54" t="s">
        <v>168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</row>
    <row r="7" spans="1:21" ht="28.8" x14ac:dyDescent="0.3">
      <c r="A7" s="54" t="s">
        <v>169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ht="28.8" x14ac:dyDescent="0.3">
      <c r="A8" s="54" t="s">
        <v>170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</row>
    <row r="9" spans="1:21" ht="28.8" x14ac:dyDescent="0.3">
      <c r="A9" s="54" t="s">
        <v>171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</row>
    <row r="10" spans="1:21" ht="28.8" x14ac:dyDescent="0.3">
      <c r="A10" s="54" t="s">
        <v>172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</row>
    <row r="11" spans="1:21" ht="28.8" x14ac:dyDescent="0.3">
      <c r="A11" s="54" t="s">
        <v>173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</row>
    <row r="12" spans="1:21" ht="28.8" x14ac:dyDescent="0.3">
      <c r="A12" s="54" t="s">
        <v>174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</row>
    <row r="13" spans="1:21" ht="28.8" x14ac:dyDescent="0.3">
      <c r="A13" s="54" t="s">
        <v>175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1:21" ht="28.8" x14ac:dyDescent="0.3">
      <c r="A14" s="54" t="s">
        <v>176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</row>
    <row r="15" spans="1:21" ht="28.8" x14ac:dyDescent="0.3">
      <c r="A15" s="54" t="s">
        <v>177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</row>
    <row r="16" spans="1:21" ht="28.8" x14ac:dyDescent="0.3">
      <c r="A16" s="54" t="s">
        <v>178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</row>
    <row r="17" spans="1:21" ht="28.8" x14ac:dyDescent="0.3">
      <c r="A17" s="54" t="s">
        <v>179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</row>
    <row r="18" spans="1:21" hidden="1" x14ac:dyDescent="0.3">
      <c r="A18" s="64" t="s">
        <v>186</v>
      </c>
      <c r="B18" s="65">
        <f>COUNTIF(B3:B17,"")</f>
        <v>15</v>
      </c>
      <c r="C18" s="65">
        <f t="shared" ref="C18:U18" si="0">COUNTIF(C3:C17,"")</f>
        <v>15</v>
      </c>
      <c r="D18" s="65">
        <f t="shared" si="0"/>
        <v>15</v>
      </c>
      <c r="E18" s="65">
        <f t="shared" si="0"/>
        <v>15</v>
      </c>
      <c r="F18" s="65">
        <f t="shared" si="0"/>
        <v>15</v>
      </c>
      <c r="G18" s="65">
        <f t="shared" si="0"/>
        <v>15</v>
      </c>
      <c r="H18" s="65">
        <f t="shared" si="0"/>
        <v>15</v>
      </c>
      <c r="I18" s="65">
        <f t="shared" si="0"/>
        <v>15</v>
      </c>
      <c r="J18" s="65">
        <f t="shared" si="0"/>
        <v>15</v>
      </c>
      <c r="K18" s="65">
        <f t="shared" si="0"/>
        <v>15</v>
      </c>
      <c r="L18" s="65">
        <f t="shared" si="0"/>
        <v>15</v>
      </c>
      <c r="M18" s="65">
        <f t="shared" si="0"/>
        <v>15</v>
      </c>
      <c r="N18" s="65">
        <f t="shared" si="0"/>
        <v>15</v>
      </c>
      <c r="O18" s="65">
        <f t="shared" si="0"/>
        <v>15</v>
      </c>
      <c r="P18" s="65">
        <f t="shared" si="0"/>
        <v>15</v>
      </c>
      <c r="Q18" s="65">
        <f t="shared" si="0"/>
        <v>15</v>
      </c>
      <c r="R18" s="65">
        <f t="shared" si="0"/>
        <v>15</v>
      </c>
      <c r="S18" s="65">
        <f t="shared" si="0"/>
        <v>15</v>
      </c>
      <c r="T18" s="65">
        <f t="shared" si="0"/>
        <v>15</v>
      </c>
      <c r="U18" s="65">
        <f t="shared" si="0"/>
        <v>15</v>
      </c>
    </row>
    <row r="19" spans="1:21" s="48" customFormat="1" hidden="1" x14ac:dyDescent="0.3">
      <c r="A19" s="48" t="s">
        <v>180</v>
      </c>
      <c r="B19" s="63">
        <f>COUNTIF(B3:B17,$A$19)</f>
        <v>0</v>
      </c>
      <c r="C19" s="63">
        <f t="shared" ref="C19:U19" si="1">COUNTIF(C3:C17,$A$19)</f>
        <v>0</v>
      </c>
      <c r="D19" s="63">
        <f t="shared" si="1"/>
        <v>0</v>
      </c>
      <c r="E19" s="63">
        <f t="shared" si="1"/>
        <v>0</v>
      </c>
      <c r="F19" s="63">
        <f t="shared" si="1"/>
        <v>0</v>
      </c>
      <c r="G19" s="63">
        <f t="shared" si="1"/>
        <v>0</v>
      </c>
      <c r="H19" s="63">
        <f t="shared" si="1"/>
        <v>0</v>
      </c>
      <c r="I19" s="63">
        <f t="shared" si="1"/>
        <v>0</v>
      </c>
      <c r="J19" s="63">
        <f t="shared" si="1"/>
        <v>0</v>
      </c>
      <c r="K19" s="63">
        <f t="shared" si="1"/>
        <v>0</v>
      </c>
      <c r="L19" s="63">
        <f t="shared" si="1"/>
        <v>0</v>
      </c>
      <c r="M19" s="63">
        <f t="shared" si="1"/>
        <v>0</v>
      </c>
      <c r="N19" s="63">
        <f t="shared" si="1"/>
        <v>0</v>
      </c>
      <c r="O19" s="63">
        <f t="shared" si="1"/>
        <v>0</v>
      </c>
      <c r="P19" s="63">
        <f t="shared" si="1"/>
        <v>0</v>
      </c>
      <c r="Q19" s="63">
        <f t="shared" si="1"/>
        <v>0</v>
      </c>
      <c r="R19" s="63">
        <f t="shared" si="1"/>
        <v>0</v>
      </c>
      <c r="S19" s="63">
        <f t="shared" si="1"/>
        <v>0</v>
      </c>
      <c r="T19" s="63">
        <f t="shared" si="1"/>
        <v>0</v>
      </c>
      <c r="U19" s="63">
        <f t="shared" si="1"/>
        <v>0</v>
      </c>
    </row>
    <row r="20" spans="1:21" s="48" customFormat="1" hidden="1" x14ac:dyDescent="0.3">
      <c r="A20" s="48" t="s">
        <v>181</v>
      </c>
      <c r="B20" s="63">
        <f>COUNTIF(B3:B17,$A$20)</f>
        <v>0</v>
      </c>
      <c r="C20" s="63">
        <f t="shared" ref="C20:U20" si="2">COUNTIF(C3:C17,$A$20)</f>
        <v>0</v>
      </c>
      <c r="D20" s="63">
        <f t="shared" si="2"/>
        <v>0</v>
      </c>
      <c r="E20" s="63">
        <f t="shared" si="2"/>
        <v>0</v>
      </c>
      <c r="F20" s="63">
        <f t="shared" si="2"/>
        <v>0</v>
      </c>
      <c r="G20" s="63">
        <f t="shared" si="2"/>
        <v>0</v>
      </c>
      <c r="H20" s="63">
        <f t="shared" si="2"/>
        <v>0</v>
      </c>
      <c r="I20" s="63">
        <f t="shared" si="2"/>
        <v>0</v>
      </c>
      <c r="J20" s="63">
        <f t="shared" si="2"/>
        <v>0</v>
      </c>
      <c r="K20" s="63">
        <f t="shared" si="2"/>
        <v>0</v>
      </c>
      <c r="L20" s="63">
        <f t="shared" si="2"/>
        <v>0</v>
      </c>
      <c r="M20" s="63">
        <f t="shared" si="2"/>
        <v>0</v>
      </c>
      <c r="N20" s="63">
        <f t="shared" si="2"/>
        <v>0</v>
      </c>
      <c r="O20" s="63">
        <f t="shared" si="2"/>
        <v>0</v>
      </c>
      <c r="P20" s="63">
        <f t="shared" si="2"/>
        <v>0</v>
      </c>
      <c r="Q20" s="63">
        <f t="shared" si="2"/>
        <v>0</v>
      </c>
      <c r="R20" s="63">
        <f t="shared" si="2"/>
        <v>0</v>
      </c>
      <c r="S20" s="63">
        <f t="shared" si="2"/>
        <v>0</v>
      </c>
      <c r="T20" s="63">
        <f t="shared" si="2"/>
        <v>0</v>
      </c>
      <c r="U20" s="63">
        <f t="shared" si="2"/>
        <v>0</v>
      </c>
    </row>
    <row r="21" spans="1:21" s="48" customFormat="1" hidden="1" x14ac:dyDescent="0.3">
      <c r="A21" s="48" t="s">
        <v>182</v>
      </c>
      <c r="B21" s="63">
        <f>COUNTIF(B3:B17,$A$21)</f>
        <v>0</v>
      </c>
      <c r="C21" s="63">
        <f t="shared" ref="C21:U21" si="3">COUNTIF(C3:C17,$A$21)</f>
        <v>0</v>
      </c>
      <c r="D21" s="63">
        <f t="shared" si="3"/>
        <v>0</v>
      </c>
      <c r="E21" s="63">
        <f t="shared" si="3"/>
        <v>0</v>
      </c>
      <c r="F21" s="63">
        <f t="shared" si="3"/>
        <v>0</v>
      </c>
      <c r="G21" s="63">
        <f t="shared" si="3"/>
        <v>0</v>
      </c>
      <c r="H21" s="63">
        <f t="shared" si="3"/>
        <v>0</v>
      </c>
      <c r="I21" s="63">
        <f t="shared" si="3"/>
        <v>0</v>
      </c>
      <c r="J21" s="63">
        <f t="shared" si="3"/>
        <v>0</v>
      </c>
      <c r="K21" s="63">
        <f t="shared" si="3"/>
        <v>0</v>
      </c>
      <c r="L21" s="63">
        <f t="shared" si="3"/>
        <v>0</v>
      </c>
      <c r="M21" s="63">
        <f t="shared" si="3"/>
        <v>0</v>
      </c>
      <c r="N21" s="63">
        <f t="shared" si="3"/>
        <v>0</v>
      </c>
      <c r="O21" s="63">
        <f t="shared" si="3"/>
        <v>0</v>
      </c>
      <c r="P21" s="63">
        <f t="shared" si="3"/>
        <v>0</v>
      </c>
      <c r="Q21" s="63">
        <f t="shared" si="3"/>
        <v>0</v>
      </c>
      <c r="R21" s="63">
        <f t="shared" si="3"/>
        <v>0</v>
      </c>
      <c r="S21" s="63">
        <f t="shared" si="3"/>
        <v>0</v>
      </c>
      <c r="T21" s="63">
        <f t="shared" si="3"/>
        <v>0</v>
      </c>
      <c r="U21" s="63">
        <f t="shared" si="3"/>
        <v>0</v>
      </c>
    </row>
    <row r="22" spans="1:21" s="48" customFormat="1" hidden="1" x14ac:dyDescent="0.3">
      <c r="A22" s="48" t="s">
        <v>183</v>
      </c>
      <c r="B22" s="63">
        <f>COUNTIF(B3:B17,$A$22)</f>
        <v>0</v>
      </c>
      <c r="C22" s="63">
        <f t="shared" ref="C22:U22" si="4">COUNTIF(C3:C17,$A$22)</f>
        <v>0</v>
      </c>
      <c r="D22" s="63">
        <f t="shared" si="4"/>
        <v>0</v>
      </c>
      <c r="E22" s="63">
        <f t="shared" si="4"/>
        <v>0</v>
      </c>
      <c r="F22" s="63">
        <f t="shared" si="4"/>
        <v>0</v>
      </c>
      <c r="G22" s="63">
        <f t="shared" si="4"/>
        <v>0</v>
      </c>
      <c r="H22" s="63">
        <f t="shared" si="4"/>
        <v>0</v>
      </c>
      <c r="I22" s="63">
        <f t="shared" si="4"/>
        <v>0</v>
      </c>
      <c r="J22" s="63">
        <f t="shared" si="4"/>
        <v>0</v>
      </c>
      <c r="K22" s="63">
        <f t="shared" si="4"/>
        <v>0</v>
      </c>
      <c r="L22" s="63">
        <f t="shared" si="4"/>
        <v>0</v>
      </c>
      <c r="M22" s="63">
        <f t="shared" si="4"/>
        <v>0</v>
      </c>
      <c r="N22" s="63">
        <f t="shared" si="4"/>
        <v>0</v>
      </c>
      <c r="O22" s="63">
        <f t="shared" si="4"/>
        <v>0</v>
      </c>
      <c r="P22" s="63">
        <f t="shared" si="4"/>
        <v>0</v>
      </c>
      <c r="Q22" s="63">
        <f t="shared" si="4"/>
        <v>0</v>
      </c>
      <c r="R22" s="63">
        <f t="shared" si="4"/>
        <v>0</v>
      </c>
      <c r="S22" s="63">
        <f t="shared" si="4"/>
        <v>0</v>
      </c>
      <c r="T22" s="63">
        <f t="shared" si="4"/>
        <v>0</v>
      </c>
      <c r="U22" s="63">
        <f t="shared" si="4"/>
        <v>0</v>
      </c>
    </row>
    <row r="23" spans="1:21" s="48" customFormat="1" hidden="1" x14ac:dyDescent="0.3">
      <c r="A23" s="48" t="s">
        <v>184</v>
      </c>
      <c r="B23" s="63">
        <f>COUNTIF(B3:B17,$A$23)</f>
        <v>0</v>
      </c>
      <c r="C23" s="63">
        <f t="shared" ref="C23:U23" si="5">COUNTIF(C3:C17,$A$23)</f>
        <v>0</v>
      </c>
      <c r="D23" s="63">
        <f t="shared" si="5"/>
        <v>0</v>
      </c>
      <c r="E23" s="63">
        <f t="shared" si="5"/>
        <v>0</v>
      </c>
      <c r="F23" s="63">
        <f t="shared" si="5"/>
        <v>0</v>
      </c>
      <c r="G23" s="63">
        <f t="shared" si="5"/>
        <v>0</v>
      </c>
      <c r="H23" s="63">
        <f t="shared" si="5"/>
        <v>0</v>
      </c>
      <c r="I23" s="63">
        <f t="shared" si="5"/>
        <v>0</v>
      </c>
      <c r="J23" s="63">
        <f t="shared" si="5"/>
        <v>0</v>
      </c>
      <c r="K23" s="63">
        <f t="shared" si="5"/>
        <v>0</v>
      </c>
      <c r="L23" s="63">
        <f t="shared" si="5"/>
        <v>0</v>
      </c>
      <c r="M23" s="63">
        <f t="shared" si="5"/>
        <v>0</v>
      </c>
      <c r="N23" s="63">
        <f t="shared" si="5"/>
        <v>0</v>
      </c>
      <c r="O23" s="63">
        <f t="shared" si="5"/>
        <v>0</v>
      </c>
      <c r="P23" s="63">
        <f t="shared" si="5"/>
        <v>0</v>
      </c>
      <c r="Q23" s="63">
        <f t="shared" si="5"/>
        <v>0</v>
      </c>
      <c r="R23" s="63">
        <f t="shared" si="5"/>
        <v>0</v>
      </c>
      <c r="S23" s="63">
        <f t="shared" si="5"/>
        <v>0</v>
      </c>
      <c r="T23" s="63">
        <f t="shared" si="5"/>
        <v>0</v>
      </c>
      <c r="U23" s="63">
        <f t="shared" si="5"/>
        <v>0</v>
      </c>
    </row>
    <row r="24" spans="1:21" hidden="1" x14ac:dyDescent="0.3"/>
    <row r="25" spans="1:21" s="48" customFormat="1" hidden="1" x14ac:dyDescent="0.3">
      <c r="A25" s="48" t="s">
        <v>180</v>
      </c>
      <c r="B25" s="63" t="str">
        <f>IF(B19&gt;0,B19*2,"")</f>
        <v/>
      </c>
      <c r="C25" s="63" t="str">
        <f t="shared" ref="C25:U25" si="6">IF(C19&gt;0,C19*2,"")</f>
        <v/>
      </c>
      <c r="D25" s="63" t="str">
        <f t="shared" si="6"/>
        <v/>
      </c>
      <c r="E25" s="63" t="str">
        <f t="shared" si="6"/>
        <v/>
      </c>
      <c r="F25" s="63" t="str">
        <f t="shared" si="6"/>
        <v/>
      </c>
      <c r="G25" s="63" t="str">
        <f t="shared" si="6"/>
        <v/>
      </c>
      <c r="H25" s="63" t="str">
        <f t="shared" si="6"/>
        <v/>
      </c>
      <c r="I25" s="63" t="str">
        <f t="shared" si="6"/>
        <v/>
      </c>
      <c r="J25" s="63" t="str">
        <f t="shared" si="6"/>
        <v/>
      </c>
      <c r="K25" s="63" t="str">
        <f t="shared" si="6"/>
        <v/>
      </c>
      <c r="L25" s="63" t="str">
        <f t="shared" si="6"/>
        <v/>
      </c>
      <c r="M25" s="63" t="str">
        <f t="shared" si="6"/>
        <v/>
      </c>
      <c r="N25" s="63" t="str">
        <f t="shared" si="6"/>
        <v/>
      </c>
      <c r="O25" s="63" t="str">
        <f t="shared" si="6"/>
        <v/>
      </c>
      <c r="P25" s="63" t="str">
        <f t="shared" si="6"/>
        <v/>
      </c>
      <c r="Q25" s="63" t="str">
        <f t="shared" si="6"/>
        <v/>
      </c>
      <c r="R25" s="63" t="str">
        <f t="shared" si="6"/>
        <v/>
      </c>
      <c r="S25" s="63" t="str">
        <f t="shared" si="6"/>
        <v/>
      </c>
      <c r="T25" s="63" t="str">
        <f t="shared" si="6"/>
        <v/>
      </c>
      <c r="U25" s="63" t="str">
        <f t="shared" si="6"/>
        <v/>
      </c>
    </row>
    <row r="26" spans="1:21" s="48" customFormat="1" hidden="1" x14ac:dyDescent="0.3">
      <c r="A26" s="48" t="s">
        <v>181</v>
      </c>
      <c r="B26" s="63" t="str">
        <f>IF(B20&gt;0,B20*0,"")</f>
        <v/>
      </c>
      <c r="C26" s="63" t="str">
        <f t="shared" ref="C26:U26" si="7">IF(C20&gt;0,C20*0,"")</f>
        <v/>
      </c>
      <c r="D26" s="63" t="str">
        <f t="shared" si="7"/>
        <v/>
      </c>
      <c r="E26" s="63" t="str">
        <f t="shared" si="7"/>
        <v/>
      </c>
      <c r="F26" s="63" t="str">
        <f t="shared" si="7"/>
        <v/>
      </c>
      <c r="G26" s="63" t="str">
        <f t="shared" si="7"/>
        <v/>
      </c>
      <c r="H26" s="63" t="str">
        <f t="shared" si="7"/>
        <v/>
      </c>
      <c r="I26" s="63" t="str">
        <f t="shared" si="7"/>
        <v/>
      </c>
      <c r="J26" s="63" t="str">
        <f t="shared" si="7"/>
        <v/>
      </c>
      <c r="K26" s="63" t="str">
        <f t="shared" si="7"/>
        <v/>
      </c>
      <c r="L26" s="63" t="str">
        <f t="shared" si="7"/>
        <v/>
      </c>
      <c r="M26" s="63" t="str">
        <f t="shared" si="7"/>
        <v/>
      </c>
      <c r="N26" s="63" t="str">
        <f t="shared" si="7"/>
        <v/>
      </c>
      <c r="O26" s="63" t="str">
        <f t="shared" si="7"/>
        <v/>
      </c>
      <c r="P26" s="63" t="str">
        <f t="shared" si="7"/>
        <v/>
      </c>
      <c r="Q26" s="63" t="str">
        <f t="shared" si="7"/>
        <v/>
      </c>
      <c r="R26" s="63" t="str">
        <f t="shared" si="7"/>
        <v/>
      </c>
      <c r="S26" s="63" t="str">
        <f t="shared" si="7"/>
        <v/>
      </c>
      <c r="T26" s="63" t="str">
        <f t="shared" si="7"/>
        <v/>
      </c>
      <c r="U26" s="63" t="str">
        <f t="shared" si="7"/>
        <v/>
      </c>
    </row>
    <row r="27" spans="1:21" s="48" customFormat="1" hidden="1" x14ac:dyDescent="0.3">
      <c r="A27" s="48" t="s">
        <v>182</v>
      </c>
      <c r="B27" s="63" t="str">
        <f>IF(B21&gt;0,B21*1,"")</f>
        <v/>
      </c>
      <c r="C27" s="63" t="str">
        <f t="shared" ref="C27:U27" si="8">IF(C21&gt;0,C21*1,"")</f>
        <v/>
      </c>
      <c r="D27" s="63" t="str">
        <f t="shared" si="8"/>
        <v/>
      </c>
      <c r="E27" s="63" t="str">
        <f t="shared" si="8"/>
        <v/>
      </c>
      <c r="F27" s="63" t="str">
        <f t="shared" si="8"/>
        <v/>
      </c>
      <c r="G27" s="63" t="str">
        <f t="shared" si="8"/>
        <v/>
      </c>
      <c r="H27" s="63" t="str">
        <f t="shared" si="8"/>
        <v/>
      </c>
      <c r="I27" s="63" t="str">
        <f t="shared" si="8"/>
        <v/>
      </c>
      <c r="J27" s="63" t="str">
        <f t="shared" si="8"/>
        <v/>
      </c>
      <c r="K27" s="63" t="str">
        <f t="shared" si="8"/>
        <v/>
      </c>
      <c r="L27" s="63" t="str">
        <f t="shared" si="8"/>
        <v/>
      </c>
      <c r="M27" s="63" t="str">
        <f t="shared" si="8"/>
        <v/>
      </c>
      <c r="N27" s="63" t="str">
        <f t="shared" si="8"/>
        <v/>
      </c>
      <c r="O27" s="63" t="str">
        <f t="shared" si="8"/>
        <v/>
      </c>
      <c r="P27" s="63" t="str">
        <f t="shared" si="8"/>
        <v/>
      </c>
      <c r="Q27" s="63" t="str">
        <f t="shared" si="8"/>
        <v/>
      </c>
      <c r="R27" s="63" t="str">
        <f t="shared" si="8"/>
        <v/>
      </c>
      <c r="S27" s="63" t="str">
        <f t="shared" si="8"/>
        <v/>
      </c>
      <c r="T27" s="63" t="str">
        <f t="shared" si="8"/>
        <v/>
      </c>
      <c r="U27" s="63" t="str">
        <f t="shared" si="8"/>
        <v/>
      </c>
    </row>
    <row r="28" spans="1:21" s="48" customFormat="1" hidden="1" x14ac:dyDescent="0.3">
      <c r="A28" s="48" t="s">
        <v>183</v>
      </c>
      <c r="B28" s="63" t="str">
        <f>IF(B22&gt;0,B22*2,"")</f>
        <v/>
      </c>
      <c r="C28" s="63" t="str">
        <f t="shared" ref="C28:U28" si="9">IF(C22&gt;0,C22*2,"")</f>
        <v/>
      </c>
      <c r="D28" s="63" t="str">
        <f t="shared" si="9"/>
        <v/>
      </c>
      <c r="E28" s="63" t="str">
        <f t="shared" si="9"/>
        <v/>
      </c>
      <c r="F28" s="63" t="str">
        <f t="shared" si="9"/>
        <v/>
      </c>
      <c r="G28" s="63" t="str">
        <f t="shared" si="9"/>
        <v/>
      </c>
      <c r="H28" s="63" t="str">
        <f t="shared" si="9"/>
        <v/>
      </c>
      <c r="I28" s="63" t="str">
        <f t="shared" si="9"/>
        <v/>
      </c>
      <c r="J28" s="63" t="str">
        <f t="shared" si="9"/>
        <v/>
      </c>
      <c r="K28" s="63" t="str">
        <f t="shared" si="9"/>
        <v/>
      </c>
      <c r="L28" s="63" t="str">
        <f t="shared" si="9"/>
        <v/>
      </c>
      <c r="M28" s="63" t="str">
        <f t="shared" si="9"/>
        <v/>
      </c>
      <c r="N28" s="63" t="str">
        <f t="shared" si="9"/>
        <v/>
      </c>
      <c r="O28" s="63" t="str">
        <f t="shared" si="9"/>
        <v/>
      </c>
      <c r="P28" s="63" t="str">
        <f t="shared" si="9"/>
        <v/>
      </c>
      <c r="Q28" s="63" t="str">
        <f t="shared" si="9"/>
        <v/>
      </c>
      <c r="R28" s="63" t="str">
        <f t="shared" si="9"/>
        <v/>
      </c>
      <c r="S28" s="63" t="str">
        <f t="shared" si="9"/>
        <v/>
      </c>
      <c r="T28" s="63" t="str">
        <f t="shared" si="9"/>
        <v/>
      </c>
      <c r="U28" s="63" t="str">
        <f t="shared" si="9"/>
        <v/>
      </c>
    </row>
    <row r="29" spans="1:21" s="48" customFormat="1" hidden="1" x14ac:dyDescent="0.3">
      <c r="A29" s="48" t="s">
        <v>184</v>
      </c>
      <c r="B29" s="63" t="str">
        <f>IF(B23&gt;0,B23*3,"")</f>
        <v/>
      </c>
      <c r="C29" s="63" t="str">
        <f t="shared" ref="C29:U29" si="10">IF(C23&gt;0,C23*3,"")</f>
        <v/>
      </c>
      <c r="D29" s="63" t="str">
        <f t="shared" si="10"/>
        <v/>
      </c>
      <c r="E29" s="63" t="str">
        <f t="shared" si="10"/>
        <v/>
      </c>
      <c r="F29" s="63" t="str">
        <f t="shared" si="10"/>
        <v/>
      </c>
      <c r="G29" s="63" t="str">
        <f t="shared" si="10"/>
        <v/>
      </c>
      <c r="H29" s="63" t="str">
        <f t="shared" si="10"/>
        <v/>
      </c>
      <c r="I29" s="63" t="str">
        <f t="shared" si="10"/>
        <v/>
      </c>
      <c r="J29" s="63" t="str">
        <f t="shared" si="10"/>
        <v/>
      </c>
      <c r="K29" s="63" t="str">
        <f t="shared" si="10"/>
        <v/>
      </c>
      <c r="L29" s="63" t="str">
        <f t="shared" si="10"/>
        <v/>
      </c>
      <c r="M29" s="63" t="str">
        <f t="shared" si="10"/>
        <v/>
      </c>
      <c r="N29" s="63" t="str">
        <f t="shared" si="10"/>
        <v/>
      </c>
      <c r="O29" s="63" t="str">
        <f t="shared" si="10"/>
        <v/>
      </c>
      <c r="P29" s="63" t="str">
        <f t="shared" si="10"/>
        <v/>
      </c>
      <c r="Q29" s="63" t="str">
        <f t="shared" si="10"/>
        <v/>
      </c>
      <c r="R29" s="63" t="str">
        <f t="shared" si="10"/>
        <v/>
      </c>
      <c r="S29" s="63" t="str">
        <f t="shared" si="10"/>
        <v/>
      </c>
      <c r="T29" s="63" t="str">
        <f t="shared" si="10"/>
        <v/>
      </c>
      <c r="U29" s="63" t="str">
        <f t="shared" si="10"/>
        <v/>
      </c>
    </row>
    <row r="30" spans="1:21" hidden="1" x14ac:dyDescent="0.3">
      <c r="A30" s="48" t="s">
        <v>163</v>
      </c>
      <c r="B30" s="62">
        <f>SUM(B25:B29)</f>
        <v>0</v>
      </c>
      <c r="C30" s="62">
        <f t="shared" ref="C30:U30" si="11">SUM(C25:C29)</f>
        <v>0</v>
      </c>
      <c r="D30" s="62">
        <f t="shared" si="11"/>
        <v>0</v>
      </c>
      <c r="E30" s="62">
        <f t="shared" si="11"/>
        <v>0</v>
      </c>
      <c r="F30" s="62">
        <f t="shared" si="11"/>
        <v>0</v>
      </c>
      <c r="G30" s="62">
        <f t="shared" si="11"/>
        <v>0</v>
      </c>
      <c r="H30" s="62">
        <f t="shared" si="11"/>
        <v>0</v>
      </c>
      <c r="I30" s="62">
        <f t="shared" si="11"/>
        <v>0</v>
      </c>
      <c r="J30" s="62">
        <f t="shared" si="11"/>
        <v>0</v>
      </c>
      <c r="K30" s="62">
        <f t="shared" si="11"/>
        <v>0</v>
      </c>
      <c r="L30" s="62">
        <f t="shared" si="11"/>
        <v>0</v>
      </c>
      <c r="M30" s="62">
        <f t="shared" si="11"/>
        <v>0</v>
      </c>
      <c r="N30" s="62">
        <f t="shared" si="11"/>
        <v>0</v>
      </c>
      <c r="O30" s="62">
        <f t="shared" si="11"/>
        <v>0</v>
      </c>
      <c r="P30" s="62">
        <f t="shared" si="11"/>
        <v>0</v>
      </c>
      <c r="Q30" s="62">
        <f t="shared" si="11"/>
        <v>0</v>
      </c>
      <c r="R30" s="62">
        <f t="shared" si="11"/>
        <v>0</v>
      </c>
      <c r="S30" s="62">
        <f t="shared" si="11"/>
        <v>0</v>
      </c>
      <c r="T30" s="62">
        <f t="shared" si="11"/>
        <v>0</v>
      </c>
      <c r="U30" s="62">
        <f t="shared" si="11"/>
        <v>0</v>
      </c>
    </row>
    <row r="31" spans="1:21" hidden="1" x14ac:dyDescent="0.3">
      <c r="A31" s="48" t="s">
        <v>185</v>
      </c>
      <c r="B31" s="62" t="str">
        <f>IF($B$30&gt;0,$B$30,"")</f>
        <v/>
      </c>
      <c r="C31" s="62" t="str">
        <f>IF($C$30&gt;0,$C$30,"")</f>
        <v/>
      </c>
      <c r="D31" s="62" t="str">
        <f>IF($D$30&gt;0,$D$30,"")</f>
        <v/>
      </c>
      <c r="E31" s="62" t="str">
        <f>IF($E$30&gt;0,$E$30,"")</f>
        <v/>
      </c>
      <c r="F31" s="62" t="str">
        <f>IF($F$30&gt;0,$F$30,"")</f>
        <v/>
      </c>
      <c r="G31" s="62" t="str">
        <f>IF($G$30&gt;0,$G$30,"")</f>
        <v/>
      </c>
      <c r="H31" s="62" t="str">
        <f>IF($H$30&gt;0,$H$30,"")</f>
        <v/>
      </c>
      <c r="I31" s="62" t="str">
        <f>IF($I$30&gt;0,$I$30,"")</f>
        <v/>
      </c>
      <c r="J31" s="62" t="str">
        <f>IF($J$30&gt;0,$J$30,"")</f>
        <v/>
      </c>
      <c r="K31" s="62" t="str">
        <f>IF($K$30&gt;0,$K$30,"")</f>
        <v/>
      </c>
      <c r="L31" s="62" t="str">
        <f>IF($L$30&gt;0,$L$30,"")</f>
        <v/>
      </c>
      <c r="M31" s="62" t="str">
        <f>IF($M$30&gt;0,$M$30,"")</f>
        <v/>
      </c>
      <c r="N31" s="62" t="str">
        <f>IF($N$30&gt;0,$N$30,"")</f>
        <v/>
      </c>
      <c r="O31" s="62" t="str">
        <f>IF($O$30&gt;0,$O$30,"")</f>
        <v/>
      </c>
      <c r="P31" s="62" t="str">
        <f>IF($P$30&gt;0,$P$30,"")</f>
        <v/>
      </c>
      <c r="Q31" s="62" t="str">
        <f>IF($Q$30&gt;0,$Q$30,"")</f>
        <v/>
      </c>
      <c r="R31" s="62" t="str">
        <f>IF($R$30&gt;0,$R$30,"")</f>
        <v/>
      </c>
      <c r="S31" s="62" t="str">
        <f>IF($S$30&gt;0,$S$30,"")</f>
        <v/>
      </c>
      <c r="T31" s="62" t="str">
        <f>IF($T$30&gt;0,$T$30,"")</f>
        <v/>
      </c>
      <c r="U31" s="62" t="str">
        <f>IF($U$30&gt;0,$U$30,"")</f>
        <v/>
      </c>
    </row>
    <row r="32" spans="1:21" hidden="1" x14ac:dyDescent="0.3"/>
    <row r="33" spans="2:3" ht="43.2" hidden="1" x14ac:dyDescent="0.3">
      <c r="C33" s="62" t="s">
        <v>185</v>
      </c>
    </row>
    <row r="34" spans="2:3" hidden="1" x14ac:dyDescent="0.3">
      <c r="B34" s="63" t="str">
        <f>IF($B$18=0,$B$18,"")</f>
        <v/>
      </c>
      <c r="C34" s="63" t="str">
        <f>IF($B$34="","",$B$31)</f>
        <v/>
      </c>
    </row>
    <row r="35" spans="2:3" hidden="1" x14ac:dyDescent="0.3">
      <c r="B35" s="63" t="str">
        <f>IF($C$18=0,$C$18,"")</f>
        <v/>
      </c>
      <c r="C35" s="63" t="str">
        <f>IF($B$35="","",$C$31)</f>
        <v/>
      </c>
    </row>
    <row r="36" spans="2:3" hidden="1" x14ac:dyDescent="0.3">
      <c r="B36" s="63" t="str">
        <f>IF($D$18=0,$D$18,"")</f>
        <v/>
      </c>
      <c r="C36" s="63" t="str">
        <f>IF($B$36="","",$D$31)</f>
        <v/>
      </c>
    </row>
    <row r="37" spans="2:3" hidden="1" x14ac:dyDescent="0.3">
      <c r="B37" s="63" t="str">
        <f>IF($E$18=0,$E$18,"")</f>
        <v/>
      </c>
      <c r="C37" s="63" t="str">
        <f>IF($B$37="","",$E$31)</f>
        <v/>
      </c>
    </row>
    <row r="38" spans="2:3" hidden="1" x14ac:dyDescent="0.3">
      <c r="B38" s="63" t="str">
        <f>IF($F$18=0,$F$18,"")</f>
        <v/>
      </c>
      <c r="C38" s="63" t="str">
        <f>IF($B$38="","",$F$31)</f>
        <v/>
      </c>
    </row>
    <row r="39" spans="2:3" hidden="1" x14ac:dyDescent="0.3">
      <c r="B39" s="63" t="str">
        <f>IF($G$18=0,$G$18,"")</f>
        <v/>
      </c>
      <c r="C39" s="63" t="str">
        <f>IF($B$39="","",$G$31)</f>
        <v/>
      </c>
    </row>
    <row r="40" spans="2:3" hidden="1" x14ac:dyDescent="0.3">
      <c r="B40" s="63" t="str">
        <f>IF($H$18=0,$H$18,"")</f>
        <v/>
      </c>
      <c r="C40" s="63" t="str">
        <f>IF($B$40="","",$H$31)</f>
        <v/>
      </c>
    </row>
    <row r="41" spans="2:3" hidden="1" x14ac:dyDescent="0.3">
      <c r="B41" s="63" t="str">
        <f>IF($I$18=0,$I$18,"")</f>
        <v/>
      </c>
      <c r="C41" s="63" t="str">
        <f>IF($B$41="","",$I$31)</f>
        <v/>
      </c>
    </row>
    <row r="42" spans="2:3" hidden="1" x14ac:dyDescent="0.3">
      <c r="B42" s="63" t="str">
        <f>IF($J$18=0,$J$18,"")</f>
        <v/>
      </c>
      <c r="C42" s="63" t="str">
        <f>IF($B$42="","",$J$31)</f>
        <v/>
      </c>
    </row>
    <row r="43" spans="2:3" hidden="1" x14ac:dyDescent="0.3">
      <c r="B43" s="63" t="str">
        <f>IF($K$18=0,$K$18,"")</f>
        <v/>
      </c>
      <c r="C43" s="63" t="str">
        <f>IF($B$43="","",$K$31)</f>
        <v/>
      </c>
    </row>
    <row r="44" spans="2:3" hidden="1" x14ac:dyDescent="0.3">
      <c r="B44" s="63" t="str">
        <f>IF($L$18=0,$L$18,"")</f>
        <v/>
      </c>
      <c r="C44" s="63" t="str">
        <f>IF($B$44="","",$L$31)</f>
        <v/>
      </c>
    </row>
    <row r="45" spans="2:3" hidden="1" x14ac:dyDescent="0.3">
      <c r="B45" s="63" t="str">
        <f>IF($M$18=0,$M$18,"")</f>
        <v/>
      </c>
      <c r="C45" s="63" t="str">
        <f>IF($B$45="","",$M$31)</f>
        <v/>
      </c>
    </row>
    <row r="46" spans="2:3" hidden="1" x14ac:dyDescent="0.3">
      <c r="B46" s="63" t="str">
        <f>IF($N$18=0,$N$18,"")</f>
        <v/>
      </c>
      <c r="C46" s="63" t="str">
        <f>IF($B$46="","",$N$31)</f>
        <v/>
      </c>
    </row>
    <row r="47" spans="2:3" hidden="1" x14ac:dyDescent="0.3">
      <c r="B47" s="63" t="str">
        <f>IF($O$18=0,$O$18,"")</f>
        <v/>
      </c>
      <c r="C47" s="63" t="str">
        <f>IF($B$47="","",$O$31)</f>
        <v/>
      </c>
    </row>
    <row r="48" spans="2:3" hidden="1" x14ac:dyDescent="0.3">
      <c r="B48" s="63" t="str">
        <f>IF($P$18=0,$P$18,"")</f>
        <v/>
      </c>
      <c r="C48" s="63" t="str">
        <f>IF($B$48="","",$P$31)</f>
        <v/>
      </c>
    </row>
    <row r="49" spans="2:3" hidden="1" x14ac:dyDescent="0.3">
      <c r="B49" s="63" t="str">
        <f>IF($Q$18=0,$Q$18,"")</f>
        <v/>
      </c>
      <c r="C49" s="63" t="str">
        <f>IF($B$49="","",$Q$31)</f>
        <v/>
      </c>
    </row>
    <row r="50" spans="2:3" hidden="1" x14ac:dyDescent="0.3">
      <c r="B50" s="63" t="str">
        <f>IF($R$18=0,$R$18,"")</f>
        <v/>
      </c>
      <c r="C50" s="63" t="str">
        <f>IF($B$50="","",$R$31)</f>
        <v/>
      </c>
    </row>
    <row r="51" spans="2:3" hidden="1" x14ac:dyDescent="0.3">
      <c r="B51" s="63" t="str">
        <f>IF($S$18=0,$S$18,"")</f>
        <v/>
      </c>
      <c r="C51" s="63" t="str">
        <f>IF($B$51="","",$S$31)</f>
        <v/>
      </c>
    </row>
    <row r="52" spans="2:3" hidden="1" x14ac:dyDescent="0.3">
      <c r="B52" s="63" t="str">
        <f>IF($T$18=0,$T$18,"")</f>
        <v/>
      </c>
      <c r="C52" s="63" t="str">
        <f>IF($B$52="","",$T$31)</f>
        <v/>
      </c>
    </row>
    <row r="53" spans="2:3" hidden="1" x14ac:dyDescent="0.3">
      <c r="B53" s="63" t="str">
        <f>IF($U$18=0,$U$18,"")</f>
        <v/>
      </c>
      <c r="C53" s="63" t="str">
        <f>IF($B$53="","",$U$31)</f>
        <v/>
      </c>
    </row>
  </sheetData>
  <protectedRanges>
    <protectedRange sqref="B3:U17" name="Range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61923D-8BCF-4899-BDCD-16BD47EC50AD}">
          <x14:formula1>
            <xm:f>Codes!$I$1:$I$5</xm:f>
          </x14:formula1>
          <xm:sqref>B3:U17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ae49f3-829e-48a4-b770-42088e17cf9e" xsi:nil="true"/>
    <lcf76f155ced4ddcb4097134ff3c332f xmlns="249ebf64-3396-4d38-98ee-a92d512a50a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3B2433C96F448A3D7F4C913F42C05" ma:contentTypeVersion="14" ma:contentTypeDescription="Create a new document." ma:contentTypeScope="" ma:versionID="d78563ad3c0901dd4b26eedc990dc7e4">
  <xsd:schema xmlns:xsd="http://www.w3.org/2001/XMLSchema" xmlns:xs="http://www.w3.org/2001/XMLSchema" xmlns:p="http://schemas.microsoft.com/office/2006/metadata/properties" xmlns:ns2="249ebf64-3396-4d38-98ee-a92d512a50a9" xmlns:ns3="16ae49f3-829e-48a4-b770-42088e17cf9e" targetNamespace="http://schemas.microsoft.com/office/2006/metadata/properties" ma:root="true" ma:fieldsID="ce4cc41a4fcbe1c0b9b1ece35825aca1" ns2:_="" ns3:_="">
    <xsd:import namespace="249ebf64-3396-4d38-98ee-a92d512a50a9"/>
    <xsd:import namespace="16ae49f3-829e-48a4-b770-42088e17c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ebf64-3396-4d38-98ee-a92d512a5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5d4c797-396b-422f-9324-c7326d1857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e49f3-829e-48a4-b770-42088e17cf9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6b1b432-1b3f-4e3d-84fa-547afe762041}" ma:internalName="TaxCatchAll" ma:showField="CatchAllData" ma:web="16ae49f3-829e-48a4-b770-42088e17cf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F83B67-619E-41E7-97F9-1578DC2B512A}">
  <ds:schemaRefs>
    <ds:schemaRef ds:uri="http://purl.org/dc/terms/"/>
    <ds:schemaRef ds:uri="http://www.w3.org/XML/1998/namespace"/>
    <ds:schemaRef ds:uri="249ebf64-3396-4d38-98ee-a92d512a50a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6ae49f3-829e-48a4-b770-42088e17cf9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F9A28B-D93C-49B2-A770-3F042CDC04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60158C-D137-448C-8D52-0DDC8C8ED3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ebf64-3396-4d38-98ee-a92d512a50a9"/>
    <ds:schemaRef ds:uri="16ae49f3-829e-48a4-b770-42088e17c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Codes</vt:lpstr>
      <vt:lpstr>IYNI Baby - Group Details</vt:lpstr>
      <vt:lpstr>Programme Delivery Data</vt:lpstr>
      <vt:lpstr>Parenting Strategies - BASELINE</vt:lpstr>
      <vt:lpstr>Parenting Strategies - ENDPOINT</vt:lpstr>
      <vt:lpstr>TOPSE BASELINE</vt:lpstr>
      <vt:lpstr>TOPSE ENDPOINT</vt:lpstr>
      <vt:lpstr>KARITANE - BASELINE</vt:lpstr>
      <vt:lpstr>KARITANE - ENDPOINT</vt:lpstr>
      <vt:lpstr>WEMWBS - BASELINE</vt:lpstr>
      <vt:lpstr>WEMWBS - ENDPOINT</vt:lpstr>
      <vt:lpstr>Full dataset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Richard Nugent</dc:creator>
  <cp:lastModifiedBy>Richard Nugent</cp:lastModifiedBy>
  <dcterms:created xsi:type="dcterms:W3CDTF">2022-11-08T10:22:15Z</dcterms:created>
  <dcterms:modified xsi:type="dcterms:W3CDTF">2025-03-27T10:57:21Z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0x010100CA63B2433C96F448A3D7F4C913F42C05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